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pojazdy" sheetId="6" r:id="rId6"/>
    <sheet name="lokalizacje" sheetId="7" r:id="rId7"/>
    <sheet name="szkodowość" sheetId="8" r:id="rId8"/>
  </sheets>
  <definedNames>
    <definedName name="_xlnm.Print_Area" localSheetId="1">'budynki'!$A$1:$AA$68</definedName>
    <definedName name="_xlnm.Print_Area" localSheetId="2">'elektronika '!$A$1:$D$232</definedName>
    <definedName name="_xlnm.Print_Area" localSheetId="0">'informacje ogólne'!$A$1:$I$13</definedName>
    <definedName name="_xlnm.Print_Area" localSheetId="6">'lokalizacje'!$A$1:$C$16</definedName>
    <definedName name="_xlnm.Print_Area" localSheetId="4">'maszyny'!$A$1:$H$11</definedName>
    <definedName name="_xlnm.Print_Area" localSheetId="5">'pojazdy'!$A$1:$Z$27</definedName>
    <definedName name="_xlnm.Print_Area" localSheetId="7">'szkodowość'!$A$1:$E$22</definedName>
    <definedName name="_xlnm.Print_Area" localSheetId="3">'środki trwałe'!$A$1:$F$13</definedName>
  </definedNames>
  <calcPr fullCalcOnLoad="1"/>
</workbook>
</file>

<file path=xl/comments6.xml><?xml version="1.0" encoding="utf-8"?>
<comments xmlns="http://schemas.openxmlformats.org/spreadsheetml/2006/main">
  <authors>
    <author>A satisfied Microsoft Office User</author>
  </authors>
  <commentList>
    <comment ref="R23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<sst xmlns="http://schemas.openxmlformats.org/spreadsheetml/2006/main" count="1957" uniqueCount="645">
  <si>
    <t>PKD</t>
  </si>
  <si>
    <t>Nazwa jednostki</t>
  </si>
  <si>
    <t>NIP</t>
  </si>
  <si>
    <t>REGON</t>
  </si>
  <si>
    <t>Rodzaj         (osobowy/ ciężarowy/ specjalny)</t>
  </si>
  <si>
    <t>Data I rejestracji</t>
  </si>
  <si>
    <t>Ilość miejsc</t>
  </si>
  <si>
    <t>Ładowność</t>
  </si>
  <si>
    <t>rodzaj</t>
  </si>
  <si>
    <t>wartość</t>
  </si>
  <si>
    <t>Przebieg</t>
  </si>
  <si>
    <t>Jednostka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</si>
  <si>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</si>
  <si>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</si>
  <si>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</si>
  <si>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</si>
  <si>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</si>
  <si>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</si>
  <si>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</si>
  <si>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</si>
  <si>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</si>
  <si>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</si>
  <si>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</si>
  <si>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Lokalizacja (adres)</t>
  </si>
  <si>
    <t>Urządzenia i wyposażenie</t>
  </si>
  <si>
    <t>Wykaz monitoringu wizyjnego</t>
  </si>
  <si>
    <t>Rodzaj prowadzonej działalności (opisowo)</t>
  </si>
  <si>
    <t>Rodzaj materiałów budowlanych, z jakich wykonano budynek</t>
  </si>
  <si>
    <t>mury</t>
  </si>
  <si>
    <t>stropy</t>
  </si>
  <si>
    <t>dach (konstrukcja i pokrycie)</t>
  </si>
  <si>
    <t>stolarka okienna i drzwiowa</t>
  </si>
  <si>
    <t>instalacja gazowa</t>
  </si>
  <si>
    <t>instalacja wentylacyjna i kominowa</t>
  </si>
  <si>
    <t>Poj.</t>
  </si>
  <si>
    <t>Dopuszczalna masa całkowita</t>
  </si>
  <si>
    <t>Okres ubezpieczenia OC i NW</t>
  </si>
  <si>
    <t>Wyposażenie pojazdu specjalnego</t>
  </si>
  <si>
    <t>OC</t>
  </si>
  <si>
    <t>NW</t>
  </si>
  <si>
    <t>AC/KR</t>
  </si>
  <si>
    <t xml:space="preserve">8411Z </t>
  </si>
  <si>
    <t>Kierowanie podstawowymi rodzajami działalności publicznej</t>
  </si>
  <si>
    <t>-</t>
  </si>
  <si>
    <t>8899Z</t>
  </si>
  <si>
    <t>9101A</t>
  </si>
  <si>
    <t>Działalność biblioteczna</t>
  </si>
  <si>
    <t>9004Z</t>
  </si>
  <si>
    <t>8520Z</t>
  </si>
  <si>
    <t>1. Urząd Gminy Lądek</t>
  </si>
  <si>
    <t>rekreacja</t>
  </si>
  <si>
    <t>tak</t>
  </si>
  <si>
    <t>nie</t>
  </si>
  <si>
    <t>KB</t>
  </si>
  <si>
    <t>gaśnica</t>
  </si>
  <si>
    <t xml:space="preserve">drewno </t>
  </si>
  <si>
    <t>drewno</t>
  </si>
  <si>
    <t>cegła</t>
  </si>
  <si>
    <t>kleina</t>
  </si>
  <si>
    <t>glina + cegła</t>
  </si>
  <si>
    <t>drewno + papa</t>
  </si>
  <si>
    <t>stropodach</t>
  </si>
  <si>
    <t>dobry</t>
  </si>
  <si>
    <t>brak</t>
  </si>
  <si>
    <t>BRAK</t>
  </si>
  <si>
    <t>Urząd Gminy Lądek</t>
  </si>
  <si>
    <t>Szkoła Podstawowa w Ciążeniu</t>
  </si>
  <si>
    <t>MAN</t>
  </si>
  <si>
    <t>TGM 18.330</t>
  </si>
  <si>
    <t>WMAN38ZZ38Y203168</t>
  </si>
  <si>
    <t>VOLKSWAGEN</t>
  </si>
  <si>
    <t>WV2ZZZ7HZHH044248</t>
  </si>
  <si>
    <t>RYDWAN</t>
  </si>
  <si>
    <t>C7601E3</t>
  </si>
  <si>
    <t>SYBF00000B0000353</t>
  </si>
  <si>
    <t xml:space="preserve">T4 </t>
  </si>
  <si>
    <t>WV2ZZZ70ZXX144154</t>
  </si>
  <si>
    <t>JELCZ</t>
  </si>
  <si>
    <t>SUJP325DSK0018977</t>
  </si>
  <si>
    <t>WMAN36ZZ6DY293950</t>
  </si>
  <si>
    <t>Żuk</t>
  </si>
  <si>
    <t>A156</t>
  </si>
  <si>
    <t>STAR</t>
  </si>
  <si>
    <t>29-GB</t>
  </si>
  <si>
    <t>2. Gminny Ośrodek Pomocy Społecznej</t>
  </si>
  <si>
    <t>Urządzenie wielofunkcyjne</t>
  </si>
  <si>
    <t>hydrant, gaśnice, kraty</t>
  </si>
  <si>
    <t>Budynek szkolny</t>
  </si>
  <si>
    <t>Budynek mieszkalny</t>
  </si>
  <si>
    <t>Budynek gospodarczy</t>
  </si>
  <si>
    <t>prefabrykowany</t>
  </si>
  <si>
    <t>stropodach, papa</t>
  </si>
  <si>
    <t>pustaki i cegła palona</t>
  </si>
  <si>
    <t>cegła wapienna</t>
  </si>
  <si>
    <t>bardzo dobry</t>
  </si>
  <si>
    <t>nie dotyczy</t>
  </si>
  <si>
    <t>częściowo</t>
  </si>
  <si>
    <t>Zestaw multimedialny</t>
  </si>
  <si>
    <t>Projektor</t>
  </si>
  <si>
    <t>Tablica multimedialna</t>
  </si>
  <si>
    <t>Projektor CANON</t>
  </si>
  <si>
    <t>Laptop DELL</t>
  </si>
  <si>
    <t>budynek użyteczności publicznej - szkoła</t>
  </si>
  <si>
    <t>fundamenty betonowe, żelbetonowe, stropy-płyty korytkowe, wełna mineralna, papa i gładź cementowa</t>
  </si>
  <si>
    <t>Zestaw komputerowy</t>
  </si>
  <si>
    <t>Zestaw nagłośnieniowy</t>
  </si>
  <si>
    <t>Laptop HP ProBook 440 G3/W10 (2 szt.)</t>
  </si>
  <si>
    <t>prefabrykowane słupki żelbetonowe z gazobetonem o grubości 24 cm.</t>
  </si>
  <si>
    <t>prefabrykowane</t>
  </si>
  <si>
    <t>papa</t>
  </si>
  <si>
    <t>Komputer</t>
  </si>
  <si>
    <t>Kserokopiarka</t>
  </si>
  <si>
    <t xml:space="preserve">Wizualizer </t>
  </si>
  <si>
    <t xml:space="preserve">Monitor </t>
  </si>
  <si>
    <t>Nagłośnienie</t>
  </si>
  <si>
    <t xml:space="preserve">Laptop </t>
  </si>
  <si>
    <t>System monitoringu wideo CCTV, wewnątrz i na zewnątrz budynku</t>
  </si>
  <si>
    <t>Hydrofornia Ratyń</t>
  </si>
  <si>
    <t>Hydrofornia Wola Koszucka</t>
  </si>
  <si>
    <t>Hydrofornia Ciążeń</t>
  </si>
  <si>
    <t>Hydrofornia Lądek</t>
  </si>
  <si>
    <t>FIAT</t>
  </si>
  <si>
    <t>ZFA24400007698966</t>
  </si>
  <si>
    <t>PEUGEOT</t>
  </si>
  <si>
    <t>VFSYCBMHC11127213</t>
  </si>
  <si>
    <t>CATAPILER CAT</t>
  </si>
  <si>
    <t>428B</t>
  </si>
  <si>
    <t>7EJ01356</t>
  </si>
  <si>
    <t>AUTOSAN</t>
  </si>
  <si>
    <t>D-47B</t>
  </si>
  <si>
    <t>X</t>
  </si>
  <si>
    <t>Plac zabaw w Lądku</t>
  </si>
  <si>
    <t>Plac zabaw w Dolanach</t>
  </si>
  <si>
    <t>Plac zabaw w Ratyniu</t>
  </si>
  <si>
    <t>cele rekreacyjne</t>
  </si>
  <si>
    <t>PSL S112</t>
  </si>
  <si>
    <t>PSL 12NK</t>
  </si>
  <si>
    <t>PSL YG12</t>
  </si>
  <si>
    <t xml:space="preserve">PSL FU98 </t>
  </si>
  <si>
    <t>PSL E398</t>
  </si>
  <si>
    <t>PSL JL12</t>
  </si>
  <si>
    <t>PSL 28AM</t>
  </si>
  <si>
    <t>PSL L129</t>
  </si>
  <si>
    <t>PSL PA44</t>
  </si>
  <si>
    <t>PSL SP95</t>
  </si>
  <si>
    <t>PSL WC41</t>
  </si>
  <si>
    <t>16.08.1989</t>
  </si>
  <si>
    <t>18.01.1985</t>
  </si>
  <si>
    <t>06.11.2000</t>
  </si>
  <si>
    <t>02.04.2008</t>
  </si>
  <si>
    <t>23.01.2013</t>
  </si>
  <si>
    <t>A290178037</t>
  </si>
  <si>
    <t>22.01.1981</t>
  </si>
  <si>
    <t>21.10.2016</t>
  </si>
  <si>
    <t>ciężarowy</t>
  </si>
  <si>
    <t>przyczepa ciężarowa</t>
  </si>
  <si>
    <t>przyczepa</t>
  </si>
  <si>
    <t>T6 CARAVELLE 7HC KOMBI</t>
  </si>
  <si>
    <t>O</t>
  </si>
  <si>
    <t>Gmina Lądek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</si>
  <si>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</si>
  <si>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</si>
  <si>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</si>
  <si>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</si>
  <si>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</si>
  <si>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</si>
  <si>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</si>
  <si>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</si>
  <si>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</si>
  <si>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</si>
  <si>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Adres</t>
  </si>
  <si>
    <t>Gminny Ośrodek Pomocy Społecznej 
w Lądku</t>
  </si>
  <si>
    <t>Gminna Biblioteka Publiczna 
w Lądku</t>
  </si>
  <si>
    <t>Gminny Ośrodek Kultury 
w Lądku</t>
  </si>
  <si>
    <t>Szkoła Podstawowa 
im. K. K. Baczyńskiego w Ciążeniu</t>
  </si>
  <si>
    <t>Zakład Gospodarki Komunalnej 
w Lądku</t>
  </si>
  <si>
    <t xml:space="preserve">Nazwa budynku/ budowli </t>
  </si>
  <si>
    <t xml:space="preserve">Przeznaczenie budynku/ budowli </t>
  </si>
  <si>
    <t xml:space="preserve">Czy budynek jest użytkowany? </t>
  </si>
  <si>
    <t>Rok budowy</t>
  </si>
  <si>
    <t>Rodzaj wartości (księgowa brutto - KB / odtworzeniowa - O)</t>
  </si>
  <si>
    <t>Zabezpieczenia</t>
  </si>
  <si>
    <r>
      <t xml:space="preserve">Opis stanu technicznego budynku wg poniższych elementów budynku </t>
    </r>
  </si>
  <si>
    <t>Ilość kondygnacji</t>
  </si>
  <si>
    <t>Czy budynek jest podpiwniczony?</t>
  </si>
  <si>
    <t xml:space="preserve">Czy jest wyposażony w windę? </t>
  </si>
  <si>
    <t>Powierzchnia użytkowa 
(w m²)**</t>
  </si>
  <si>
    <t>Razem:</t>
  </si>
  <si>
    <t>Wykaz sprzętu elektronicznego stacjonarnego</t>
  </si>
  <si>
    <t xml:space="preserve">Wykaz sprzętu elektronicznego przenośnego </t>
  </si>
  <si>
    <t>ul. Pyzderska 31,
 62-406 Lądek</t>
  </si>
  <si>
    <t>Wiata rekreacyjna</t>
  </si>
  <si>
    <t xml:space="preserve">Czy budynek jest przeznaczony do rozbiórki? </t>
  </si>
  <si>
    <t>ul. Sportowa,
62-406 Lądek</t>
  </si>
  <si>
    <t>Odległość od najbliższej rzeki lub innego zbiornika wodnego</t>
  </si>
  <si>
    <t xml:space="preserve">Informacja o przeprowadzonych remontach i modernizacji budynków starszych niż 50 lat </t>
  </si>
  <si>
    <t>1,3 km - staw</t>
  </si>
  <si>
    <t>ul. Pyzderska 20,
 62-406 Lądek</t>
  </si>
  <si>
    <t>dachówka</t>
  </si>
  <si>
    <t>2,5 km - rzeka</t>
  </si>
  <si>
    <t>mieszkalny</t>
  </si>
  <si>
    <t>ul. Pyzderska 23,
 62-406 Lądek</t>
  </si>
  <si>
    <t>2 km - rzeka</t>
  </si>
  <si>
    <t>hydrant, gaśnica</t>
  </si>
  <si>
    <t>dostateczny</t>
  </si>
  <si>
    <t>Dolany 84A,
62-406 Lądek</t>
  </si>
  <si>
    <t>ferty</t>
  </si>
  <si>
    <t>11.</t>
  </si>
  <si>
    <t>12.</t>
  </si>
  <si>
    <t>Jaroszyn 59,
 62-406 Lądek</t>
  </si>
  <si>
    <t>blachodachówka</t>
  </si>
  <si>
    <t>4 km - rzeka</t>
  </si>
  <si>
    <t>użyteczności publicznej</t>
  </si>
  <si>
    <t>hydrant, gaśnice</t>
  </si>
  <si>
    <t>ul. Rynek 26,
62-406 Lądek</t>
  </si>
  <si>
    <t>gęstożebrowe</t>
  </si>
  <si>
    <t>1 km - rzeka</t>
  </si>
  <si>
    <t>Dziedzice 55,
62-404 Ciążeń</t>
  </si>
  <si>
    <t>pustak</t>
  </si>
  <si>
    <t>6 km - rzeka</t>
  </si>
  <si>
    <t>ul. Wiosny Ludów 13,
62-404 Ciążeń</t>
  </si>
  <si>
    <t>600 m - rzeka</t>
  </si>
  <si>
    <t>Komputer PC ADAX DELTA</t>
  </si>
  <si>
    <t xml:space="preserve">Komputer PC ADAX DELTA W8 PG 3220E </t>
  </si>
  <si>
    <t xml:space="preserve">Komputer PC ADAX ALFA W8 HG 3250 </t>
  </si>
  <si>
    <t>Drukarka BROTHER</t>
  </si>
  <si>
    <t>Komputer LENOVO</t>
  </si>
  <si>
    <t>Komputer DELL</t>
  </si>
  <si>
    <t>Drukarka HP</t>
  </si>
  <si>
    <t>Komputer LENOVO S510</t>
  </si>
  <si>
    <t>Komputer DELL 3568</t>
  </si>
  <si>
    <t>13.</t>
  </si>
  <si>
    <t>14.</t>
  </si>
  <si>
    <t>15.</t>
  </si>
  <si>
    <t>16.</t>
  </si>
  <si>
    <t>17.</t>
  </si>
  <si>
    <t xml:space="preserve">Laptop LENOVO YOGA 500/W10 </t>
  </si>
  <si>
    <t>Laptop DELL INSPIRATION 3558</t>
  </si>
  <si>
    <t>Laptop DELL E 6420</t>
  </si>
  <si>
    <t>Pomoc społeczna</t>
  </si>
  <si>
    <t>2. Gminny Ośrodek Pomocy Społecznej w Lądku</t>
  </si>
  <si>
    <t>Działalność obiektów kulturalnych</t>
  </si>
  <si>
    <t>Laptop</t>
  </si>
  <si>
    <t>Radioodtwarzacz CD</t>
  </si>
  <si>
    <t>Miniwieża</t>
  </si>
  <si>
    <t>Szkoła podstawowa</t>
  </si>
  <si>
    <t xml:space="preserve"> 2013 r. - wymiana drzwi
2017 r. - termomodernizacja budynku szkolnego, modernizacja instalacji CO w kotłowni oraz wymiana układu grzewczego</t>
  </si>
  <si>
    <t>Tablica interaktywna DUALBOARD 1279</t>
  </si>
  <si>
    <t>Laptop DELL INSPIRION</t>
  </si>
  <si>
    <t>płyty korytkowe ocieplone wełną mineralną, gładź cementowa, papa</t>
  </si>
  <si>
    <t>3 km - rzeka</t>
  </si>
  <si>
    <t>2017 r. - 1 458 457,46 zł - modernizacja energetyczna budynku, docieplenie stropodachu, docieplenie ścian zewnętrznych, wymiana starej stolarki okiennej i drzwiowej, przebudowa schodów zewnętrznych, wymiana grzejników, budowa instalacji wytwarzania energii elektrycznej z ogniw fotowoltaicznych.</t>
  </si>
  <si>
    <t>Tablica interaktywna INTERWRITE DUALBOARD 1279</t>
  </si>
  <si>
    <t>Tablica INTERWRITE DUALBOARD 1279 + Projektor NEC VE 281X</t>
  </si>
  <si>
    <t>Tablica interaktywna INTERWRITE DUALBOARD 1279 Projektor SONY</t>
  </si>
  <si>
    <t>Komputer DELL OPTIPLEX 360</t>
  </si>
  <si>
    <t>Zestaw DELL i7/4GB/320</t>
  </si>
  <si>
    <t>Zestaw LENOVO - tablet</t>
  </si>
  <si>
    <t>Laptop DELL i5/4GB/DVDRW/WIN 7 PRO</t>
  </si>
  <si>
    <t>Plac zabaw</t>
  </si>
  <si>
    <t>ul. Wolności 42,
62-404 Ciążeń</t>
  </si>
  <si>
    <t>ul. Wolności 40,
62-404 Ciążeń</t>
  </si>
  <si>
    <t>ul. Wolności 38,
62-404 Ciążeń</t>
  </si>
  <si>
    <t>500 m - rzeka</t>
  </si>
  <si>
    <t>Drukarka EPSON L110</t>
  </si>
  <si>
    <t>Tablica interaktywna EASY BOARD OPIRCAL84II4:3</t>
  </si>
  <si>
    <t>Projektor (szkoła)</t>
  </si>
  <si>
    <t>Monitor dotykowy wbudowany (szkoła)</t>
  </si>
  <si>
    <t>Jednostka centralna system (szkoła)</t>
  </si>
  <si>
    <t>Magiczny dywan z pakietem (przedszkole)</t>
  </si>
  <si>
    <t>18.</t>
  </si>
  <si>
    <t>19.</t>
  </si>
  <si>
    <t>20.</t>
  </si>
  <si>
    <t>21.</t>
  </si>
  <si>
    <t>22.</t>
  </si>
  <si>
    <t>23.</t>
  </si>
  <si>
    <t>24.</t>
  </si>
  <si>
    <t>25.</t>
  </si>
  <si>
    <t>Laptop (2 szt.)</t>
  </si>
  <si>
    <t>Kolumna STINGER-10G-2 LD-SYSTEM</t>
  </si>
  <si>
    <t>Mikser audio XENYX</t>
  </si>
  <si>
    <t>System nauczania KFIRST</t>
  </si>
  <si>
    <t>Projektor OPTOMA GT760</t>
  </si>
  <si>
    <t>Projektor BENQ</t>
  </si>
  <si>
    <t>Pobór, dostarczanie i uzdatnianie wody</t>
  </si>
  <si>
    <t xml:space="preserve">Budynki oczyszczalni ścieków </t>
  </si>
  <si>
    <t xml:space="preserve">Budynek oczyszczalni ścieków </t>
  </si>
  <si>
    <t>ul. Polna 8A,
62-406 Lądek</t>
  </si>
  <si>
    <t>Komputer stacjonarny</t>
  </si>
  <si>
    <t>CITROEN</t>
  </si>
  <si>
    <t>Ducato
15JTD</t>
  </si>
  <si>
    <t>Boxer</t>
  </si>
  <si>
    <t>Berlingo
98-03</t>
  </si>
  <si>
    <t>VF7MFNFU165721775</t>
  </si>
  <si>
    <t>PSL 426AC</t>
  </si>
  <si>
    <t>koparko-ładowarka</t>
  </si>
  <si>
    <t>osobowy</t>
  </si>
  <si>
    <t>Gminny Ośrodek Pomocy Społecznej w Lądku</t>
  </si>
  <si>
    <t>Gminna Biblioteka Publiczna w Lądku</t>
  </si>
  <si>
    <t xml:space="preserve">Gminny Ośrodek Kultury w Lądku </t>
  </si>
  <si>
    <t>Zakład Gospodarki Komunalnej w Lądku</t>
  </si>
  <si>
    <t>667-16-97-741</t>
  </si>
  <si>
    <t>Suma ubezpieczenia (wartość odtworzeniowa)</t>
  </si>
  <si>
    <t>RAZEM:</t>
  </si>
  <si>
    <t>Łączna wartość budynków i budowli w wartości odtworzeniowej:</t>
  </si>
  <si>
    <t>Budynek biblioteki</t>
  </si>
  <si>
    <t>Ratyń 15A,
 62-406 Lądek</t>
  </si>
  <si>
    <t>Łączna wartość monitoringu wizyjnego:</t>
  </si>
  <si>
    <t>Komputer DELL VOSTRO 3902 MT (4 szt.)</t>
  </si>
  <si>
    <t>Drukarka HP LASERJET (2 szt.)</t>
  </si>
  <si>
    <t>Czy pojazd służy do nauki jazdy?</t>
  </si>
  <si>
    <t>Ubezpieczający: Gmina Lądek, ul. Rynek 26, 62-406 Lądek, REGON: 311019361
Ubezpieczony: Zakład Gospodarki Komunalnej w Lądku, ul. Polna 8A, 62-406 Lądek, REGON: 310231225</t>
  </si>
  <si>
    <t>Suma ubezpieczenia  pojazdu (wartość pojazdu z VAT)</t>
  </si>
  <si>
    <t xml:space="preserve">Ryzyka podlegające ubezpieczeniu w danym pojeździe </t>
  </si>
  <si>
    <t>03.04.2006</t>
  </si>
  <si>
    <t>14.06.1973</t>
  </si>
  <si>
    <t>10.04.2017</t>
  </si>
  <si>
    <t>13.10.2011</t>
  </si>
  <si>
    <t>Budynek użyteczności publicznej  (strażnica)</t>
  </si>
  <si>
    <t xml:space="preserve">Budynek przedszkola </t>
  </si>
  <si>
    <t>Budynek użyteczności publicznej  (świetlica)</t>
  </si>
  <si>
    <t>hydrant</t>
  </si>
  <si>
    <t>Zestaw komputerowy 10TX000UPB LENOVO PHILIPS (8 szt.)</t>
  </si>
  <si>
    <t>Komputer LENOVO YOGA (9 szt.)</t>
  </si>
  <si>
    <t>Drukarka HP 7740</t>
  </si>
  <si>
    <t>Komputer DELL VOSTRO 3568 (2 szt.)</t>
  </si>
  <si>
    <t>Drukarka BROTHER DCp-T500</t>
  </si>
  <si>
    <t>Laptop DELL VOSTRO</t>
  </si>
  <si>
    <t>Laptop DELL INSPIRON 3552</t>
  </si>
  <si>
    <t>specjalny</t>
  </si>
  <si>
    <t xml:space="preserve">specjalny </t>
  </si>
  <si>
    <t>nd.</t>
  </si>
  <si>
    <t>IVECO</t>
  </si>
  <si>
    <t>Daily 70C18</t>
  </si>
  <si>
    <t>ZCFC270D5K5260668</t>
  </si>
  <si>
    <t>PSL 996AN</t>
  </si>
  <si>
    <t>20.11.2018</t>
  </si>
  <si>
    <t>Ubezpieczający: Gmina Lądek, ul. Rynek 26, 62-406 Lądek, REGON: 311019361
Ubezpieczony: Ochotnicza Straż Pożarna w Woli Koszuckiej, Wola Koszucka 19, 62-406 Wola Koszucka, REGON: 311091051</t>
  </si>
  <si>
    <t>Zespół Szkolno-Przedszkolny w Ratyniu</t>
  </si>
  <si>
    <t>serty</t>
  </si>
  <si>
    <t>2 km</t>
  </si>
  <si>
    <t>Laptop DELL VOSTRO (3 szt.)</t>
  </si>
  <si>
    <t>Monitoring wizyjny CCTV oraz oświetlenie (na zewnątrz)</t>
  </si>
  <si>
    <t>gaśnice (14 szt.), alarm, okratowane okna, dozór przez część doby, monitoring</t>
  </si>
  <si>
    <t>Serwer plików QNAP TS-251A-2G, dysk WD 2TB RED, UPS APC BX700U-FR</t>
  </si>
  <si>
    <t>Urządzenie brzegowe do ochrony internetu FORTINET-FORTIGATE</t>
  </si>
  <si>
    <t>Jednostka centralna MENTOR PC Pro24, przyłącza stanowisk uczniowskich DIN, głośnik do zabudowy PY-1610C</t>
  </si>
  <si>
    <t>Komputronik Pro 310</t>
  </si>
  <si>
    <t>Komputer - zestaw (przedszkole)</t>
  </si>
  <si>
    <t>Telewizor SAMSUNG (projekt Senior+)</t>
  </si>
  <si>
    <t>Projektor BENQ (projekt Senior+)</t>
  </si>
  <si>
    <t>Laptop DELL VOSTRO 3568</t>
  </si>
  <si>
    <t>Notebook DELL INSPIRION (projekt Senior+)</t>
  </si>
  <si>
    <t>Tabela nr 1 - Informacje ogólne do oceny ryzyka w Gminie Lądek</t>
  </si>
  <si>
    <t>Tabela nr 2 - Wykaz budynków i budowli do ubezpieczenia w Gminie Lądek</t>
  </si>
  <si>
    <t>Czy jest to budynek zabytkowy, podlegający nadzorowi konserwatora zabytków?</t>
  </si>
  <si>
    <t>Suma ubezpieczenia (wartość księgowa brutto)</t>
  </si>
  <si>
    <t>konstrukcja i pokrycie dachu</t>
  </si>
  <si>
    <t>instalacja elektryczna</t>
  </si>
  <si>
    <t>sieć wodno-kanalizacyjna oraz centralnego ogrzewania</t>
  </si>
  <si>
    <t>ul. Konińska 13,
 62-406 Lądek</t>
  </si>
  <si>
    <t>cegła, cegła ceramiczna, pustak ceramiczny, beton komórkowy</t>
  </si>
  <si>
    <t>W tym zbiory biblioteczne</t>
  </si>
  <si>
    <t xml:space="preserve">Zabezpieczenia </t>
  </si>
  <si>
    <t>Łączna suma ubezpieczenia (pojazd + wyposażenie dodatkowe) brutto</t>
  </si>
  <si>
    <t>Laptop DELL VOSTRO 3578/W10PRO</t>
  </si>
  <si>
    <t>Laptop HUAWEI MATEBOOK D 15.6</t>
  </si>
  <si>
    <t>18 000 kg</t>
  </si>
  <si>
    <t>3 080 kg</t>
  </si>
  <si>
    <t>2 700 kg</t>
  </si>
  <si>
    <t>15 700 kg</t>
  </si>
  <si>
    <t>13 400 kg</t>
  </si>
  <si>
    <t>2 500 kg</t>
  </si>
  <si>
    <t>9 280 kg</t>
  </si>
  <si>
    <t>7 000 kg</t>
  </si>
  <si>
    <t>3 300 kg</t>
  </si>
  <si>
    <t>3 500 kg</t>
  </si>
  <si>
    <t>8 900 kg</t>
  </si>
  <si>
    <t>5 940 kg</t>
  </si>
  <si>
    <t>1 225 kg</t>
  </si>
  <si>
    <t>6 000 kg</t>
  </si>
  <si>
    <t>1 335 kg</t>
  </si>
  <si>
    <t>1 300 kg</t>
  </si>
  <si>
    <t>4 000 kg</t>
  </si>
  <si>
    <t>1 100 kg</t>
  </si>
  <si>
    <r>
      <t>6 871 cm</t>
    </r>
    <r>
      <rPr>
        <vertAlign val="superscript"/>
        <sz val="10"/>
        <rFont val="Arial"/>
        <family val="2"/>
      </rPr>
      <t>3</t>
    </r>
  </si>
  <si>
    <r>
      <t>1 968 cm</t>
    </r>
    <r>
      <rPr>
        <vertAlign val="superscript"/>
        <sz val="10"/>
        <rFont val="Arial"/>
        <family val="2"/>
      </rPr>
      <t>3</t>
    </r>
  </si>
  <si>
    <r>
      <t>11 100 cm</t>
    </r>
    <r>
      <rPr>
        <vertAlign val="superscript"/>
        <sz val="10"/>
        <rFont val="Arial"/>
        <family val="2"/>
      </rPr>
      <t>3</t>
    </r>
  </si>
  <si>
    <r>
      <t>2 120 cm</t>
    </r>
    <r>
      <rPr>
        <vertAlign val="superscript"/>
        <sz val="10"/>
        <rFont val="Arial"/>
        <family val="2"/>
      </rPr>
      <t>3</t>
    </r>
  </si>
  <si>
    <r>
      <t>6 540 cm</t>
    </r>
    <r>
      <rPr>
        <vertAlign val="superscript"/>
        <sz val="10"/>
        <rFont val="Arial"/>
        <family val="2"/>
      </rPr>
      <t>3</t>
    </r>
  </si>
  <si>
    <r>
      <t>2 998 cm</t>
    </r>
    <r>
      <rPr>
        <vertAlign val="superscript"/>
        <sz val="10"/>
        <rFont val="Arial"/>
        <family val="2"/>
      </rPr>
      <t>3</t>
    </r>
  </si>
  <si>
    <r>
      <t>2 800 cm</t>
    </r>
    <r>
      <rPr>
        <vertAlign val="superscript"/>
        <sz val="10"/>
        <rFont val="Arial"/>
        <family val="2"/>
      </rPr>
      <t>3</t>
    </r>
  </si>
  <si>
    <r>
      <t>1 587 cm</t>
    </r>
    <r>
      <rPr>
        <vertAlign val="superscript"/>
        <sz val="10"/>
        <rFont val="Arial"/>
        <family val="2"/>
      </rPr>
      <t>3</t>
    </r>
  </si>
  <si>
    <t>UTM</t>
  </si>
  <si>
    <t xml:space="preserve">Zestaw komputerowy </t>
  </si>
  <si>
    <t>Drukarka</t>
  </si>
  <si>
    <t>Serwer NAS</t>
  </si>
  <si>
    <t>Serwer DELL POWER EDGE</t>
  </si>
  <si>
    <t xml:space="preserve">Niszczarka </t>
  </si>
  <si>
    <t>Kserokopiarka Kyocera KM 250</t>
  </si>
  <si>
    <t>Liczba pracowników</t>
  </si>
  <si>
    <t>Budynek użytkowy</t>
  </si>
  <si>
    <t>użytkowy</t>
  </si>
  <si>
    <t>500 m</t>
  </si>
  <si>
    <t>dostateczna</t>
  </si>
  <si>
    <t>dobra</t>
  </si>
  <si>
    <t>monolityczny</t>
  </si>
  <si>
    <t>punkt selektywnej zbiórki odpadów komunalnych</t>
  </si>
  <si>
    <t>gaśnica, hydrant</t>
  </si>
  <si>
    <t>teren oczyszczalni w Lądku</t>
  </si>
  <si>
    <t>blacha</t>
  </si>
  <si>
    <t>Budynek Urzędu Gminy i OSP</t>
  </si>
  <si>
    <t>Drukarka DYMO 160</t>
  </si>
  <si>
    <t>Laptop DELL INSPIRATION 5558/W10 (2 szt.)</t>
  </si>
  <si>
    <t>System monitoringu w budynku UG (2 kamery)</t>
  </si>
  <si>
    <t>Ubezpieczający: Gmina Lądek, ul. Rynek 26, 62-406 Lądek, REGON: 311019361
Ubezpieczony: Ochotnicza Straż Pożarna w Ciążeniu, ul. Wiosny Ludów 26, 62-406 Lądek, REGON: 311496285</t>
  </si>
  <si>
    <t>TGM 13.290 4X4</t>
  </si>
  <si>
    <t>ZCFC270D5K5311599</t>
  </si>
  <si>
    <t>PSL 985AU</t>
  </si>
  <si>
    <t>29.10.2020</t>
  </si>
  <si>
    <t>470 kg</t>
  </si>
  <si>
    <t>820 kg</t>
  </si>
  <si>
    <t>750 kg</t>
  </si>
  <si>
    <t>12 367 km</t>
  </si>
  <si>
    <t>14 920 km</t>
  </si>
  <si>
    <t>111 980 km</t>
  </si>
  <si>
    <t>14 360 km</t>
  </si>
  <si>
    <t>6 110 km</t>
  </si>
  <si>
    <t>81 602 km</t>
  </si>
  <si>
    <t>1 300 km</t>
  </si>
  <si>
    <t>800 km</t>
  </si>
  <si>
    <t>immobilizer</t>
  </si>
  <si>
    <t>radio, radiostacja</t>
  </si>
  <si>
    <t>radio</t>
  </si>
  <si>
    <t>radio, radiostacja, kamera cofania</t>
  </si>
  <si>
    <r>
      <t>2 998 cm</t>
    </r>
    <r>
      <rPr>
        <vertAlign val="superscript"/>
        <sz val="10"/>
        <rFont val="Arial"/>
        <family val="2"/>
      </rPr>
      <t xml:space="preserve">3 </t>
    </r>
  </si>
  <si>
    <t>Moc</t>
  </si>
  <si>
    <t>132 kW</t>
  </si>
  <si>
    <t>09.11.2020
09.11.2021
09.11.2022</t>
  </si>
  <si>
    <t>08.11.2021
08.11.2022
08.11.2023</t>
  </si>
  <si>
    <t>07.11.2020
07.11.2021
07.11.2022</t>
  </si>
  <si>
    <t>06.11.2021
06.11.2022
06.11.2023</t>
  </si>
  <si>
    <t>110 kW</t>
  </si>
  <si>
    <t>Ubezpieczający: Gmina Lądek, ul. Rynek 26, 62-406 Lądek, REGON: 311019361
Ubezpieczony: Ochotnicza Straż Pożarna w Lądku, ul. Rynek 26, 62-406 Lądek, REGON: 311103417</t>
  </si>
  <si>
    <t>20.10.2021
20.10.2022
20.10.2023</t>
  </si>
  <si>
    <t>21.10.2020
21.10.2021
21.10.2022</t>
  </si>
  <si>
    <t>88 kW</t>
  </si>
  <si>
    <t>80 kW</t>
  </si>
  <si>
    <t>gaśnice, alarm, hydrant</t>
  </si>
  <si>
    <t>prefabrykowane słupki żelbetonowe z gazobetonem gr. 24cm</t>
  </si>
  <si>
    <t>Monitor</t>
  </si>
  <si>
    <t>„Aktywna tablica” monitor E-BOARD VD6510T</t>
  </si>
  <si>
    <t>Wzmacniacz</t>
  </si>
  <si>
    <t>Tablety</t>
  </si>
  <si>
    <t>Laptop LENOVO 81ST (Zdalna Szkoła - 7 szt.)</t>
  </si>
  <si>
    <t>Komputer HP 280 G1</t>
  </si>
  <si>
    <t>Monitor DELL 19,5”</t>
  </si>
  <si>
    <t>Laptop DELL INSPIRION 5558</t>
  </si>
  <si>
    <t>Urządzenie wielofunkcyjne Brother DCP-T510W</t>
  </si>
  <si>
    <t>Liczba uczniów</t>
  </si>
  <si>
    <t>edukacja</t>
  </si>
  <si>
    <t>sport i rekreacja</t>
  </si>
  <si>
    <t>ul. Wolności 42A,
62-404 Ciążeń</t>
  </si>
  <si>
    <t>2017 r. -przebudowa i rozbudowa budynku z wyposażeniem i infrastrukturą techniczną oraz termomodernizacja budynku</t>
  </si>
  <si>
    <t>Tablica multimedialna (3 szt.)</t>
  </si>
  <si>
    <t>Projektor (przedszkole) (3 szt.)</t>
  </si>
  <si>
    <t>Projektor (szkoła) (2 szt.)</t>
  </si>
  <si>
    <t>Drukarka EPSON (2 szt.)</t>
  </si>
  <si>
    <t>Monitor interaktywny PROMETHEAN (2 szt.)</t>
  </si>
  <si>
    <t>Laptop (3 szt.)</t>
  </si>
  <si>
    <t>Laptop DELL (2 szt.)</t>
  </si>
  <si>
    <t>Laptop ASUS (Zdalna Szkoła - 18 szt.)</t>
  </si>
  <si>
    <t>Tablet SAMSUNG (Zdalna Szkoła - 2 szt.)</t>
  </si>
  <si>
    <t>Zespół Szkolno-Przedszkolny w Lądku</t>
  </si>
  <si>
    <t>8520Z
8510Z</t>
  </si>
  <si>
    <t>system alarmowy, system monitoringu wizyjnego, kraty w oknach, gaśnice, hydranty</t>
  </si>
  <si>
    <t>Monitor interaktywny Promethean Activ Panel i-Series 65”</t>
  </si>
  <si>
    <t>Laptop DELL INSPIRION 5558/W8.1 (5 szt.)</t>
  </si>
  <si>
    <t>Laptop LENOVO 81ST (Zdalna Szkoła - 5 szt.)</t>
  </si>
  <si>
    <t>Laptop ASUS E406MA (Zdalna Szkoła)</t>
  </si>
  <si>
    <r>
      <t>2 370 cm</t>
    </r>
    <r>
      <rPr>
        <vertAlign val="superscript"/>
        <sz val="10"/>
        <rFont val="Arial"/>
        <family val="2"/>
      </rPr>
      <t>3</t>
    </r>
  </si>
  <si>
    <t>W tym promy przeprawowe</t>
  </si>
  <si>
    <t>Nazwa maszyny (urządzenia)</t>
  </si>
  <si>
    <t>Numer seryjny</t>
  </si>
  <si>
    <t>Producent</t>
  </si>
  <si>
    <t>500 kg</t>
  </si>
  <si>
    <t>CREA ASCENSORI SRL</t>
  </si>
  <si>
    <t>13 390 km</t>
  </si>
  <si>
    <t>Place zabaw: Ratyń, dz. nr 114; Sługocin 47; Lądek, dz. Nr 1595; Lądek, ul. Sportowa;  Ląd dz. 487/10;  Policko, dz. nr 201/2; Ciążeń, dz. 321/2; Samarzewo, dz. nr 86/2; Dziedzice, dz. nr 178; Jaroszyn, dz. nr 171</t>
  </si>
  <si>
    <t>ul. Pyzderska 20,  62-406 Lądek</t>
  </si>
  <si>
    <t>ul. Pyzderska 20 62-406 Lądek</t>
  </si>
  <si>
    <t>ul. Wolności 42, 62-404 Ciążeń</t>
  </si>
  <si>
    <t>ul. Rynek 26, 62-406 Lądek</t>
  </si>
  <si>
    <t>ul. Wolności 32, 62-404 Ciążeń</t>
  </si>
  <si>
    <t>ul. Pyzderska 31, 62-406 Lądek</t>
  </si>
  <si>
    <r>
      <t xml:space="preserve">1. Urząd Gminy Lądek
</t>
    </r>
    <r>
      <rPr>
        <b/>
        <sz val="10"/>
        <color indexed="10"/>
        <rFont val="Arial"/>
        <family val="2"/>
      </rPr>
      <t>solary/ogniwa fotowoltaiczne, wartość księgowa brutto 25 783,26 zł</t>
    </r>
  </si>
  <si>
    <t>01.02.2021
01.02.2022
01.02.2023</t>
  </si>
  <si>
    <t>31.01.2022
31.01.2023
31.01.2024</t>
  </si>
  <si>
    <t>07.04.2021
07.04.2022
07.04.2023</t>
  </si>
  <si>
    <t>06.04.2022
06.04.2023
06.04.2024</t>
  </si>
  <si>
    <t>13.10.2020
13.10.2021
13.10.2022</t>
  </si>
  <si>
    <t>12.10.2021
12.10.2022
12.10.2023</t>
  </si>
  <si>
    <t>28.01.2021
28.01.2022
28.01.2023</t>
  </si>
  <si>
    <t>27.01.2022
27.01.2023
27.01.2024</t>
  </si>
  <si>
    <t>23.09.2020
23.09.2021
23.09.2022</t>
  </si>
  <si>
    <t>22.09.2021
22.09.2022
22.09.2023</t>
  </si>
  <si>
    <t>ul. Pyzderska 20, 62-406 Lądek</t>
  </si>
  <si>
    <t>Ratyń 15A, 62-406 Lądek</t>
  </si>
  <si>
    <t>ul. Polna 8A, 62-406 Lądek</t>
  </si>
  <si>
    <t>06.11.2020
06.11.2021
06.11.2022</t>
  </si>
  <si>
    <t>05.11.2021
05.11.2022
05.11.2023</t>
  </si>
  <si>
    <t>14.05.2021
14.05.2022
14.05.2023</t>
  </si>
  <si>
    <t>13.05.2022
13.05.2023
13.05.2024</t>
  </si>
  <si>
    <t>Tabela nr 3 - Wykaz sprzętu elektronicznego do ubezpieczenia w Gminie Lądek</t>
  </si>
  <si>
    <t>Tabela nr 4 - Informacja o majątku trwałym do ubezpieczenia w Gminie Lądek</t>
  </si>
  <si>
    <t>Tabela nr 5 - Informacja o maszynach do ubezpieczenia od uszkodzeń do wszystkich ryzyk w Gminie Lądek</t>
  </si>
  <si>
    <t>Winda (GOK)</t>
  </si>
  <si>
    <t>nr ewid. N3017000489 
nr fabr. 2272</t>
  </si>
  <si>
    <t>ul. Rynek 26, Lądek</t>
  </si>
  <si>
    <t>Tabela nr 6 - Wykaz pojazdów do ubezpieczenia w Gminie Lądek</t>
  </si>
  <si>
    <t>Tabela nr 7 - Wykaz lokalizacji, w których prowadzona jest działalność oraz lokalizacji, gdzie znajduje się mienie należące do jednostek organizacyjnych Gminy Lądek</t>
  </si>
  <si>
    <t>Łączna wartość budynków i budowli w wartości księgowej brutto:</t>
  </si>
  <si>
    <t xml:space="preserve">Budynek mieszkalno-użytkowy </t>
  </si>
  <si>
    <t>Budynek mieszkalno -użytkowy (budynek ośrodka zdrowia)</t>
  </si>
  <si>
    <t>Budynek administracyjno-biurowy</t>
  </si>
  <si>
    <t>użytkowo-mieszkalny</t>
  </si>
  <si>
    <t>mieszkalno-użytkowy (wynajem gab. stom)</t>
  </si>
  <si>
    <t>mieszkalno-użytkowy (ośrodek zdrowia)</t>
  </si>
  <si>
    <t>mieszkalno-użytkowy (świetlica wiejska)</t>
  </si>
  <si>
    <t>mieszkalna-użytkowy</t>
  </si>
  <si>
    <t>Łączna wartość sprzętu elektronicznego stacjonarnego:</t>
  </si>
  <si>
    <t>Łączna wartość sprzętu elektronicznego przenośnego:</t>
  </si>
  <si>
    <t>Kamera monitorująca wiatę na stadionie</t>
  </si>
  <si>
    <t>agregat prądotwórczy (2 szt.), aparat oddechowy z maską (4 szt.), pompa szlamowa, zestaw PSP R1 (torba), szelki bezpieczeństwa (3 szt.), sygnalizator bezruchu (4 szt.), wąż tłoczny W-75 (10 szt.), wąż tłoczny W-52 (10 szt.), radiotelefon cyfrowy 4600 (2 szt.), kamizelka ratownik III (2 szt.), przedłużacz 50 m na zwijarce, zestaw narzędzie hydraulicznych LUKAS, drabina nasadkowa, motopompa pływająca Niagara, wentylator oddymiający, pilarka do drewna (3 szt.), piła do betonu i stali</t>
  </si>
  <si>
    <t>21</t>
  </si>
  <si>
    <t>Studnia głębinowa nr 2</t>
  </si>
  <si>
    <t>Studnia głębinowa nr 3</t>
  </si>
  <si>
    <t>Studnia głębinowa nr 1</t>
  </si>
  <si>
    <t>Bioblok PS-100</t>
  </si>
  <si>
    <t>Bioblok MUT 150</t>
  </si>
  <si>
    <t>biuro, pomieszczenia gospodarcze, mieszkanie gminne</t>
  </si>
  <si>
    <t>oczyszczenie ścieków</t>
  </si>
  <si>
    <t>wydobycie i uzdatnianie wody</t>
  </si>
  <si>
    <t>pomieszczenie gospodarcze</t>
  </si>
  <si>
    <t>cegła/ pustak</t>
  </si>
  <si>
    <t>betonowy</t>
  </si>
  <si>
    <t>Drukarka HP 1102W</t>
  </si>
  <si>
    <t>Niszczarka ShredStar x10</t>
  </si>
  <si>
    <t>FORTINET FORTIGATE</t>
  </si>
  <si>
    <t xml:space="preserve">Serwer plików </t>
  </si>
  <si>
    <t xml:space="preserve">Niszczarka FELLOWES P-58Cs </t>
  </si>
  <si>
    <t xml:space="preserve">Drukarka HP DESKJET 4535 i </t>
  </si>
  <si>
    <t>Telefon HUAWEI</t>
  </si>
  <si>
    <r>
      <t>2 198 cm</t>
    </r>
    <r>
      <rPr>
        <vertAlign val="superscript"/>
        <sz val="10"/>
        <rFont val="Arial"/>
        <family val="2"/>
      </rPr>
      <t xml:space="preserve">3 </t>
    </r>
  </si>
  <si>
    <t>1 780 kg</t>
  </si>
  <si>
    <t xml:space="preserve">16. </t>
  </si>
  <si>
    <t>Sieć wodociągowa</t>
  </si>
  <si>
    <t>ul. Polna 26,
62-404 Ciążeń</t>
  </si>
  <si>
    <t>Ląd 15C, 
62-406 Lądek</t>
  </si>
  <si>
    <t>ul. Niska, dz.nr 637/1
62-406 Lądek</t>
  </si>
  <si>
    <t>Wola Koszucka 51
62-406 Lądek</t>
  </si>
  <si>
    <t>Wola Koszucka 51
 62-406 Lądek</t>
  </si>
  <si>
    <t>Ratyń 1B
62-406 Lądek</t>
  </si>
  <si>
    <t>ul.Słupecka 24
62-404 Ciążeń</t>
  </si>
  <si>
    <t>ul. Słupecka 30
62-406 Lądek</t>
  </si>
  <si>
    <t xml:space="preserve">ul. Slupecka 24
62-404 Ciążeń </t>
  </si>
  <si>
    <t>1972-2019</t>
  </si>
  <si>
    <t>16.05.2007</t>
  </si>
  <si>
    <t>27.06.2021
27.06.2022
27.06.2023</t>
  </si>
  <si>
    <t>26.06.2022
26.06.2023
26.06.2024</t>
  </si>
  <si>
    <t>12.05.2021
12.05.2022
12.05.2023</t>
  </si>
  <si>
    <t>11.05.2022
11.05.2023
11.05.2024</t>
  </si>
  <si>
    <t>13.12.2020
13.12.2021
13.12.2020</t>
  </si>
  <si>
    <t>12.12.2021
12.12.2022
12.12.2023</t>
  </si>
  <si>
    <t>01.01.2021
01.01.2022
01.01.2023</t>
  </si>
  <si>
    <t>31.12.2021
31.12.2022
31.12.2023</t>
  </si>
  <si>
    <t>10.04.2021
10.04.2022
10.04.2023</t>
  </si>
  <si>
    <t>09.04.2022
09.04.2023
09.04.2024</t>
  </si>
  <si>
    <t>Ubezpieczający: Gmina Lądek, ul. Rynek 26, 62-406 Lądek, REGON: 311019361
Ubezpieczony: Ochotnicza Straż Pożarna w Dolanach, Dolany 84, 62-406 Lądek, REGON: 311496138</t>
  </si>
  <si>
    <t>Ubezpieczający: Gmina Lądek, ul. Rynek 26, 62-406 Lądek, REGON: 311019361
Ubezpieczony: Ochotnicza Straż Pożarna w Sługocinie, Sługocin 47, 62-406 Lądek, REGON: 311111871</t>
  </si>
  <si>
    <t>Wyposażenie dodatkowe</t>
  </si>
  <si>
    <t xml:space="preserve">radiostacja MOTOROLLA DM4600e przewoźna , radiostacja MOTOROLLA DM4600e nasobna (5 szt.), pilarki STIHL:
MS 440, MS 181, sprzęt medyczny (torba PSP R1, deska, szyny Kramera), agregat prądotwórczy GEKO 2801, pompa NIAGARA 1 </t>
  </si>
  <si>
    <t xml:space="preserve">Miejsce ubezpieczenia </t>
  </si>
  <si>
    <t>W tym mienie użytkowane</t>
  </si>
  <si>
    <t>Komputer stacjonarny DELL VOSTRO</t>
  </si>
  <si>
    <t>Komputer przenośny LENOVO YOGAa (3 szt.)</t>
  </si>
  <si>
    <t>Urządzenie brzegowe do ochrony Internetu</t>
  </si>
  <si>
    <t>Moc, wydajność, ciśnienie</t>
  </si>
  <si>
    <t>pompa hydrauliczna Holmatro, nożyce Holmatro, rozpieracz ramionowy Holmatro, rozpieracz kolumnowy Holmatro (2 szt.), przewód hydrauliczny Holmatro (2 szt.), zestaw PSP R1 Water Jet (2 szt.), aparat podstawowy BD96 + maska (4 szt.), piła do drewna MS 440 z zest. rat., prądownica Turbo (2 szt.), defibrylator, radiotelefon GP 360 (4 szt.), poduszki pneumatyczne LABGUM, agregat walizkowy, detektor prądu, komplet 6 szt. dysk sygnalizacyjny, osłona na kierownicę, kamizelka unieruchamiająca, motopompa pływająca Niagara, agregat prądotwórczy, wentylator oddymiający, piła do drewna (podkaszarka) STHIL, piła do drewna, piła do betonu i stali, sygnalizator bezruchu (4 szt.), wąż tłoczny W-75 (6 szt.), wąż tłoczny W-52 (6 szt.)</t>
  </si>
  <si>
    <t>Budowla PSZOK</t>
  </si>
  <si>
    <t>wiata z rampą rozładunkową i murem oporowym, kontener socjalno biurowy z instalacjami i urządzeniami technicznymi, utwardzenie terenu z instalacja odwodnieniową oraz ścianą ppoż , waga najazdowa, 2 garaże blaszane zamykane na klucz z wyposażeniem (regały, kosze metalowe, narzędzia warsztatowe, pojemniki na materiały niebezpieczne. Teren ogrodzony, brama wjazdowa z automatycznym szlabanem, lampy z instalacją OZE (panel fotowoltaiczny i wiatraki), instalacja alarmowa, monitoring,  kontenery i pojemniki na odpady</t>
  </si>
  <si>
    <t>Ryzyko</t>
  </si>
  <si>
    <t>Krótki opis szkody</t>
  </si>
  <si>
    <t>Wypłacone odszkodowanie</t>
  </si>
  <si>
    <t>Rezerwa</t>
  </si>
  <si>
    <t>Mienie od ognia i innych zdarzeń</t>
  </si>
  <si>
    <t>* Zgodnie z najlepszą wiedzą Ubezpieczającego wszelkie dostępne informacje są zawarte w powyższej tabeli.
Ubezpieczający nie dysponuje inną wiedzą.</t>
  </si>
  <si>
    <t>Okres ubezpieczenia: 11.08.2019 - 10.05.2020</t>
  </si>
  <si>
    <t>Okres ubezpieczenia: 11.08.2018 - 10.08.2019</t>
  </si>
  <si>
    <t>Okres ubezpieczenia: 11.08.2017 - 10.08.2018</t>
  </si>
  <si>
    <t>Tabela nr 8 - Wykaz wypłaconych odszkodowań i rezerw (stan na dzień 10.05.2020 r.)</t>
  </si>
  <si>
    <t>OC dróg</t>
  </si>
  <si>
    <t>Przepięcie</t>
  </si>
  <si>
    <t>Szyby</t>
  </si>
  <si>
    <t>Uszkodzenie mienia wskutek naporu silnego wiatru</t>
  </si>
  <si>
    <t>Wybicie szyb w wiacie przystankowej przez nieznanych sprawców</t>
  </si>
  <si>
    <t>Uszkodzenie mienia podczas usuwania awarii sieci wodociągowej</t>
  </si>
  <si>
    <t xml:space="preserve">Zalanie pomieszczeń </t>
  </si>
  <si>
    <t xml:space="preserve">Uszkodzenie pojazdu podczas koszenia trawy </t>
  </si>
  <si>
    <t>Uszkodzenie pojazdu podczas koszenia poboczy</t>
  </si>
  <si>
    <t>Uszkodzenie mienia wskutek awarii na sieci wodociągowej</t>
  </si>
  <si>
    <t>Spalenie mienia wskutek przepięcia</t>
  </si>
  <si>
    <t>/Ciążeń/ Klaster 5</t>
  </si>
  <si>
    <t>/Lądek ośr.zdrowia/ Klaster 5</t>
  </si>
  <si>
    <t>/Ladek UG/ Klaster 5</t>
  </si>
  <si>
    <t>/Lądek UG/ Klaster 5</t>
  </si>
  <si>
    <t>JK/JF/12/19</t>
  </si>
  <si>
    <t>75 KW</t>
  </si>
  <si>
    <t>Kotły Woźniak - Józef Woźniak Zakład Ślusarski Gizałki</t>
  </si>
  <si>
    <t>Piec c.o.</t>
  </si>
  <si>
    <t xml:space="preserve"> JK/JF/12/19/2</t>
  </si>
  <si>
    <t>JK/JF/12/19/3</t>
  </si>
  <si>
    <t>J/AD/01/2014</t>
  </si>
  <si>
    <t>ul. Wiosny Ludów 9
62-404 Ciążeń</t>
  </si>
  <si>
    <t>Laptop ASUS F543MA (Zdalna Szkoła - 2 szt.)</t>
  </si>
  <si>
    <t>Laptop ASUS F543MA (Zdalna Szkoła - 11 szt.)</t>
  </si>
  <si>
    <t>3600Z
3700Z</t>
  </si>
  <si>
    <r>
      <t xml:space="preserve">3. Zespół Szkolno-Przedszkolny w Lądku
</t>
    </r>
    <r>
      <rPr>
        <b/>
        <sz val="10"/>
        <color indexed="10"/>
        <rFont val="Arial"/>
        <family val="2"/>
      </rPr>
      <t>solary/ogniwa fotowoltaiczne, budynek szkoły, wartość księgowa brutto 106 729,04 zł</t>
    </r>
  </si>
  <si>
    <r>
      <t xml:space="preserve">4. Zespół Szkolno-Przedszkolny w Ratyniu 
</t>
    </r>
    <r>
      <rPr>
        <b/>
        <sz val="10"/>
        <color indexed="10"/>
        <rFont val="Arial"/>
        <family val="2"/>
      </rPr>
      <t>solary/ogniwa fotowoltaiczne na dachu budynku szkoły, wartość księgowa brutto 57 280,56 zł oraz na dachu budynku przedszkola, wartość księgowa brutto 31 177,58 zł</t>
    </r>
  </si>
  <si>
    <r>
      <t xml:space="preserve">5. Szkoła Podstawowa w Ciążeniu 
</t>
    </r>
    <r>
      <rPr>
        <b/>
        <sz val="10"/>
        <color indexed="10"/>
        <rFont val="Arial"/>
        <family val="2"/>
      </rPr>
      <t>solary/ogniwa fotowoltaiczne, dach budynku szkoły, wartość księgowa brutto 63 686,23 zł</t>
    </r>
  </si>
  <si>
    <t>6. Zakład Gospodarki Komunalnej w Lądku</t>
  </si>
  <si>
    <t>7. Gminny Ośrodek Kultury w Lądku</t>
  </si>
  <si>
    <t>8. Gminna Biblioteka Publiczna w Lądku</t>
  </si>
  <si>
    <t>7. Gminny Ośrodek Kultury</t>
  </si>
  <si>
    <t>8. Gminna Biblioteka Publiczna</t>
  </si>
  <si>
    <t>6. Zakład Gospodarki Komunalnej</t>
  </si>
  <si>
    <t>5. Szkoła Podstawowa w Ciążeniu</t>
  </si>
  <si>
    <t>3. Zespół Szkolno-Przedszkolny w Lądku</t>
  </si>
  <si>
    <t>4. Zespół Szkolno-Przedszkolny w Ratyniu</t>
  </si>
  <si>
    <t xml:space="preserve">Zalanie pomieszczeń w wyniku pęknięcia  rury </t>
  </si>
  <si>
    <t xml:space="preserve">zestaw hydrauliczny, piła stihl, zestaw aparatów oddechowych (2 szt.),  pompa pływająca, przecinarka do stali i betonu makita, piła stihl </t>
  </si>
  <si>
    <t xml:space="preserve">Piec c.o. </t>
  </si>
  <si>
    <t>Laptop ASUS F543MA (Zdalna Szkoła - 13 szt.)</t>
  </si>
  <si>
    <t xml:space="preserve">Laptopy DELL z akcesoriami (16 szt.) i szafką </t>
  </si>
  <si>
    <t>HUAWEI AP 4050 DN (sprzęt użytkowany od NiASK PIB)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</si>
</sst>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000000000"/>
    <numFmt numFmtId="182" formatCode="d/mm/yyyy"/>
    <numFmt numFmtId="183" formatCode="yy/mm/dd"/>
    <numFmt numFmtId="184" formatCode="yy/mm/dd;@"/>
    <numFmt numFmtId="185" formatCode="[$-415]dddd\,\ d\ mmmm\ yyyy"/>
    <numFmt numFmtId="186" formatCode="[$-F800]dddd\,\ mmmm\ dd\,\ yyyy"/>
    <numFmt numFmtId="187" formatCode="[$-F400]h:mm:ss\ AM/PM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1"/>
      <color indexed="8"/>
      <name val="Czcionka tekstu podstawowego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9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0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68" fontId="0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4" fontId="0" fillId="0" borderId="10" xfId="66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8" fontId="54" fillId="34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4" fontId="1" fillId="35" borderId="11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44" fontId="4" fillId="0" borderId="11" xfId="0" applyNumberFormat="1" applyFont="1" applyBorder="1" applyAlignment="1">
      <alignment horizontal="center" vertical="center" wrapText="1"/>
    </xf>
    <xf numFmtId="44" fontId="1" fillId="35" borderId="13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168" fontId="54" fillId="34" borderId="15" xfId="0" applyNumberFormat="1" applyFont="1" applyFill="1" applyBorder="1" applyAlignment="1">
      <alignment horizontal="center" vertical="center" wrapText="1"/>
    </xf>
    <xf numFmtId="168" fontId="56" fillId="34" borderId="15" xfId="0" applyNumberFormat="1" applyFont="1" applyFill="1" applyBorder="1" applyAlignment="1">
      <alignment horizontal="center" vertical="center" wrapText="1"/>
    </xf>
    <xf numFmtId="168" fontId="56" fillId="34" borderId="16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55" fillId="6" borderId="10" xfId="0" applyFont="1" applyFill="1" applyBorder="1" applyAlignment="1">
      <alignment horizontal="left" vertical="center"/>
    </xf>
    <xf numFmtId="181" fontId="0" fillId="0" borderId="10" xfId="0" applyNumberFormat="1" applyFont="1" applyBorder="1" applyAlignment="1">
      <alignment horizontal="center" vertical="center"/>
    </xf>
    <xf numFmtId="0" fontId="55" fillId="6" borderId="10" xfId="0" applyFont="1" applyFill="1" applyBorder="1" applyAlignment="1">
      <alignment horizontal="left" vertical="center" wrapText="1"/>
    </xf>
    <xf numFmtId="0" fontId="55" fillId="6" borderId="10" xfId="0" applyFont="1" applyFill="1" applyBorder="1" applyAlignment="1">
      <alignment horizontal="center" vertical="center"/>
    </xf>
    <xf numFmtId="44" fontId="1" fillId="35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44" fontId="0" fillId="36" borderId="10" xfId="0" applyNumberFormat="1" applyFont="1" applyFill="1" applyBorder="1" applyAlignment="1">
      <alignment horizontal="center" vertical="center" wrapText="1"/>
    </xf>
    <xf numFmtId="44" fontId="0" fillId="36" borderId="11" xfId="0" applyNumberFormat="1" applyFont="1" applyFill="1" applyBorder="1" applyAlignment="1">
      <alignment horizontal="center" vertical="center" wrapText="1"/>
    </xf>
    <xf numFmtId="44" fontId="1" fillId="35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horizontal="center" vertical="center" wrapText="1"/>
    </xf>
    <xf numFmtId="44" fontId="1" fillId="0" borderId="10" xfId="66" applyFont="1" applyFill="1" applyBorder="1" applyAlignment="1">
      <alignment horizontal="center" vertical="center" wrapText="1"/>
    </xf>
    <xf numFmtId="0" fontId="55" fillId="6" borderId="11" xfId="0" applyFont="1" applyFill="1" applyBorder="1" applyAlignment="1">
      <alignment horizontal="center" vertical="center" wrapText="1"/>
    </xf>
    <xf numFmtId="0" fontId="55" fillId="6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4" fontId="0" fillId="0" borderId="10" xfId="66" applyNumberFormat="1" applyFont="1" applyFill="1" applyBorder="1" applyAlignment="1">
      <alignment horizontal="center" vertical="center" wrapText="1"/>
    </xf>
    <xf numFmtId="44" fontId="0" fillId="0" borderId="10" xfId="66" applyNumberFormat="1" applyFont="1" applyFill="1" applyBorder="1" applyAlignment="1">
      <alignment vertical="center" wrapText="1"/>
    </xf>
    <xf numFmtId="44" fontId="0" fillId="0" borderId="0" xfId="0" applyNumberFormat="1" applyFont="1" applyAlignment="1">
      <alignment wrapText="1"/>
    </xf>
    <xf numFmtId="44" fontId="1" fillId="35" borderId="10" xfId="0" applyNumberFormat="1" applyFont="1" applyFill="1" applyBorder="1" applyAlignment="1">
      <alignment horizontal="center" vertical="center" wrapText="1"/>
    </xf>
    <xf numFmtId="44" fontId="1" fillId="35" borderId="10" xfId="0" applyNumberFormat="1" applyFont="1" applyFill="1" applyBorder="1" applyAlignment="1">
      <alignment vertical="center" wrapText="1"/>
    </xf>
    <xf numFmtId="44" fontId="1" fillId="35" borderId="18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vertical="center" wrapText="1"/>
    </xf>
    <xf numFmtId="44" fontId="1" fillId="37" borderId="16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right" wrapText="1"/>
    </xf>
    <xf numFmtId="44" fontId="1" fillId="37" borderId="19" xfId="0" applyNumberFormat="1" applyFont="1" applyFill="1" applyBorder="1" applyAlignment="1">
      <alignment horizontal="center" vertical="center" wrapText="1"/>
    </xf>
    <xf numFmtId="44" fontId="1" fillId="37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44" fontId="0" fillId="0" borderId="11" xfId="0" applyNumberFormat="1" applyFont="1" applyFill="1" applyBorder="1" applyAlignment="1">
      <alignment horizontal="center" vertical="center" wrapText="1"/>
    </xf>
    <xf numFmtId="6" fontId="0" fillId="0" borderId="10" xfId="66" applyNumberFormat="1" applyFont="1" applyFill="1" applyBorder="1" applyAlignment="1">
      <alignment horizontal="center" vertical="center" wrapText="1"/>
    </xf>
    <xf numFmtId="168" fontId="56" fillId="34" borderId="21" xfId="0" applyNumberFormat="1" applyFont="1" applyFill="1" applyBorder="1" applyAlignment="1">
      <alignment horizontal="center" vertical="center" wrapText="1"/>
    </xf>
    <xf numFmtId="44" fontId="0" fillId="36" borderId="2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55" fillId="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52" applyFont="1" applyFill="1" applyBorder="1" applyAlignment="1">
      <alignment horizontal="center" vertical="center"/>
      <protection/>
    </xf>
    <xf numFmtId="178" fontId="0" fillId="38" borderId="10" xfId="57" applyNumberFormat="1" applyFont="1" applyFill="1" applyBorder="1" applyAlignment="1">
      <alignment horizontal="center" vertical="center" wrapText="1"/>
      <protection/>
    </xf>
    <xf numFmtId="178" fontId="0" fillId="38" borderId="10" xfId="52" applyNumberFormat="1" applyFont="1" applyFill="1" applyBorder="1" applyAlignment="1">
      <alignment horizontal="center" vertical="center" wrapText="1"/>
      <protection/>
    </xf>
    <xf numFmtId="0" fontId="0" fillId="0" borderId="10" xfId="69" applyNumberFormat="1" applyFont="1" applyFill="1" applyBorder="1" applyAlignment="1">
      <alignment horizontal="center" vertical="center"/>
    </xf>
    <xf numFmtId="44" fontId="0" fillId="0" borderId="10" xfId="52" applyNumberFormat="1" applyFont="1" applyFill="1" applyBorder="1" applyAlignment="1">
      <alignment horizontal="center" vertical="center"/>
      <protection/>
    </xf>
    <xf numFmtId="178" fontId="0" fillId="0" borderId="10" xfId="52" applyNumberFormat="1" applyFont="1" applyFill="1" applyBorder="1" applyAlignment="1">
      <alignment horizontal="center" vertical="center"/>
      <protection/>
    </xf>
    <xf numFmtId="14" fontId="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6" borderId="0" xfId="52" applyFont="1" applyFill="1" applyBorder="1" applyAlignment="1">
      <alignment vertical="center"/>
      <protection/>
    </xf>
    <xf numFmtId="0" fontId="54" fillId="34" borderId="14" xfId="52" applyFont="1" applyFill="1" applyBorder="1" applyAlignment="1">
      <alignment horizontal="center" vertical="center"/>
      <protection/>
    </xf>
    <xf numFmtId="0" fontId="54" fillId="34" borderId="15" xfId="52" applyNumberFormat="1" applyFont="1" applyFill="1" applyBorder="1" applyAlignment="1">
      <alignment horizontal="center" vertical="center" wrapText="1"/>
      <protection/>
    </xf>
    <xf numFmtId="44" fontId="54" fillId="34" borderId="15" xfId="52" applyNumberFormat="1" applyFont="1" applyFill="1" applyBorder="1" applyAlignment="1">
      <alignment horizontal="center" vertical="center" wrapText="1"/>
      <protection/>
    </xf>
    <xf numFmtId="44" fontId="54" fillId="34" borderId="16" xfId="52" applyNumberFormat="1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178" fontId="0" fillId="0" borderId="11" xfId="52" applyNumberFormat="1" applyFont="1" applyFill="1" applyBorder="1" applyAlignment="1">
      <alignment horizontal="center" vertical="center"/>
      <protection/>
    </xf>
    <xf numFmtId="44" fontId="1" fillId="35" borderId="18" xfId="52" applyNumberFormat="1" applyFont="1" applyFill="1" applyBorder="1" applyAlignment="1">
      <alignment horizontal="center" vertical="center"/>
      <protection/>
    </xf>
    <xf numFmtId="44" fontId="1" fillId="39" borderId="11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54" fillId="34" borderId="14" xfId="55" applyFont="1" applyFill="1" applyBorder="1" applyAlignment="1">
      <alignment horizontal="center" vertical="center" wrapText="1"/>
      <protection/>
    </xf>
    <xf numFmtId="0" fontId="54" fillId="34" borderId="15" xfId="55" applyFont="1" applyFill="1" applyBorder="1" applyAlignment="1">
      <alignment horizontal="center" vertical="center" wrapText="1"/>
      <protection/>
    </xf>
    <xf numFmtId="0" fontId="54" fillId="34" borderId="16" xfId="55" applyFont="1" applyFill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 wrapText="1"/>
      <protection/>
    </xf>
    <xf numFmtId="44" fontId="0" fillId="0" borderId="10" xfId="55" applyNumberFormat="1" applyBorder="1" applyAlignment="1">
      <alignment horizontal="center" vertical="center"/>
      <protection/>
    </xf>
    <xf numFmtId="44" fontId="0" fillId="0" borderId="11" xfId="55" applyNumberFormat="1" applyBorder="1" applyAlignment="1">
      <alignment horizontal="center" vertical="center"/>
      <protection/>
    </xf>
    <xf numFmtId="0" fontId="0" fillId="0" borderId="12" xfId="55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center" vertical="center" wrapText="1"/>
      <protection/>
    </xf>
    <xf numFmtId="44" fontId="0" fillId="0" borderId="10" xfId="55" applyNumberForma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8" fontId="0" fillId="0" borderId="10" xfId="52" applyNumberFormat="1" applyFont="1" applyFill="1" applyBorder="1" applyAlignment="1">
      <alignment horizontal="center" vertical="center" wrapText="1"/>
      <protection/>
    </xf>
    <xf numFmtId="44" fontId="0" fillId="0" borderId="10" xfId="0" applyNumberFormat="1" applyFont="1" applyBorder="1" applyAlignment="1">
      <alignment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44" fontId="1" fillId="35" borderId="13" xfId="52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9" fillId="0" borderId="13" xfId="0" applyFont="1" applyBorder="1" applyAlignment="1">
      <alignment horizontal="center" vertical="center"/>
    </xf>
    <xf numFmtId="0" fontId="0" fillId="0" borderId="17" xfId="55" applyBorder="1" applyAlignment="1">
      <alignment horizontal="center" vertical="center"/>
      <protection/>
    </xf>
    <xf numFmtId="0" fontId="0" fillId="0" borderId="18" xfId="55" applyFont="1" applyBorder="1" applyAlignment="1">
      <alignment horizontal="center" vertical="center" wrapText="1"/>
      <protection/>
    </xf>
    <xf numFmtId="0" fontId="0" fillId="0" borderId="18" xfId="55" applyNumberFormat="1" applyFont="1" applyBorder="1" applyAlignment="1">
      <alignment horizontal="center" vertical="center" wrapText="1"/>
      <protection/>
    </xf>
    <xf numFmtId="44" fontId="0" fillId="0" borderId="18" xfId="55" applyNumberFormat="1" applyBorder="1" applyAlignment="1">
      <alignment horizontal="center" vertical="center" wrapText="1"/>
      <protection/>
    </xf>
    <xf numFmtId="44" fontId="0" fillId="0" borderId="13" xfId="55" applyNumberFormat="1" applyBorder="1" applyAlignment="1">
      <alignment horizontal="center" vertical="center"/>
      <protection/>
    </xf>
    <xf numFmtId="44" fontId="0" fillId="36" borderId="10" xfId="0" applyNumberFormat="1" applyFill="1" applyBorder="1" applyAlignment="1">
      <alignment horizontal="center" vertical="center" wrapText="1"/>
    </xf>
    <xf numFmtId="44" fontId="0" fillId="36" borderId="22" xfId="0" applyNumberFormat="1" applyFill="1" applyBorder="1" applyAlignment="1">
      <alignment horizontal="center" vertical="center" wrapText="1"/>
    </xf>
    <xf numFmtId="44" fontId="0" fillId="36" borderId="11" xfId="0" applyNumberFormat="1" applyFill="1" applyBorder="1" applyAlignment="1">
      <alignment horizontal="center" vertical="center" wrapText="1"/>
    </xf>
    <xf numFmtId="44" fontId="0" fillId="0" borderId="10" xfId="66" applyNumberFormat="1" applyFont="1" applyFill="1" applyBorder="1" applyAlignment="1">
      <alignment horizontal="center" vertical="center" wrapText="1"/>
    </xf>
    <xf numFmtId="44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37" borderId="23" xfId="0" applyFont="1" applyFill="1" applyBorder="1" applyAlignment="1">
      <alignment horizontal="right" vertical="center"/>
    </xf>
    <xf numFmtId="0" fontId="1" fillId="37" borderId="24" xfId="0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0" fillId="35" borderId="12" xfId="0" applyFont="1" applyFill="1" applyBorder="1" applyAlignment="1">
      <alignment horizontal="right" vertical="center" wrapText="1"/>
    </xf>
    <xf numFmtId="0" fontId="10" fillId="35" borderId="10" xfId="0" applyFont="1" applyFill="1" applyBorder="1" applyAlignment="1">
      <alignment horizontal="right" vertical="center" wrapText="1"/>
    </xf>
    <xf numFmtId="0" fontId="1" fillId="37" borderId="14" xfId="0" applyFont="1" applyFill="1" applyBorder="1" applyAlignment="1">
      <alignment horizontal="right" vertical="center"/>
    </xf>
    <xf numFmtId="0" fontId="1" fillId="37" borderId="15" xfId="0" applyFont="1" applyFill="1" applyBorder="1" applyAlignment="1">
      <alignment horizontal="right" vertical="center"/>
    </xf>
    <xf numFmtId="0" fontId="1" fillId="6" borderId="12" xfId="66" applyNumberFormat="1" applyFont="1" applyFill="1" applyBorder="1" applyAlignment="1">
      <alignment horizontal="left" vertical="center" wrapText="1"/>
    </xf>
    <xf numFmtId="0" fontId="1" fillId="6" borderId="10" xfId="66" applyNumberFormat="1" applyFont="1" applyFill="1" applyBorder="1" applyAlignment="1">
      <alignment horizontal="left" vertical="center" wrapText="1"/>
    </xf>
    <xf numFmtId="0" fontId="1" fillId="6" borderId="11" xfId="66" applyNumberFormat="1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right" vertical="center"/>
    </xf>
    <xf numFmtId="0" fontId="1" fillId="37" borderId="26" xfId="0" applyFont="1" applyFill="1" applyBorder="1" applyAlignment="1">
      <alignment horizontal="right" vertical="center"/>
    </xf>
    <xf numFmtId="0" fontId="1" fillId="35" borderId="17" xfId="0" applyFont="1" applyFill="1" applyBorder="1" applyAlignment="1">
      <alignment horizontal="right" vertical="center" wrapText="1"/>
    </xf>
    <xf numFmtId="0" fontId="1" fillId="35" borderId="18" xfId="0" applyFont="1" applyFill="1" applyBorder="1" applyAlignment="1">
      <alignment horizontal="right" vertical="center" wrapText="1"/>
    </xf>
    <xf numFmtId="44" fontId="54" fillId="34" borderId="15" xfId="0" applyNumberFormat="1" applyFont="1" applyFill="1" applyBorder="1" applyAlignment="1">
      <alignment horizontal="center" vertical="center" wrapText="1"/>
    </xf>
    <xf numFmtId="44" fontId="54" fillId="34" borderId="10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horizontal="right" vertical="top" wrapText="1"/>
    </xf>
    <xf numFmtId="0" fontId="1" fillId="40" borderId="12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39" borderId="23" xfId="0" applyFont="1" applyFill="1" applyBorder="1" applyAlignment="1">
      <alignment horizontal="right" wrapText="1"/>
    </xf>
    <xf numFmtId="0" fontId="1" fillId="39" borderId="24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right" vertical="top" wrapText="1"/>
    </xf>
    <xf numFmtId="0" fontId="1" fillId="35" borderId="18" xfId="0" applyFont="1" applyFill="1" applyBorder="1" applyAlignment="1">
      <alignment horizontal="right" vertical="top" wrapText="1"/>
    </xf>
    <xf numFmtId="0" fontId="1" fillId="39" borderId="12" xfId="0" applyFont="1" applyFill="1" applyBorder="1" applyAlignment="1">
      <alignment horizontal="right" wrapText="1"/>
    </xf>
    <xf numFmtId="0" fontId="1" fillId="39" borderId="10" xfId="0" applyFont="1" applyFill="1" applyBorder="1" applyAlignment="1">
      <alignment horizontal="right" wrapText="1"/>
    </xf>
    <xf numFmtId="0" fontId="1" fillId="39" borderId="25" xfId="0" applyFont="1" applyFill="1" applyBorder="1" applyAlignment="1">
      <alignment horizontal="right" wrapText="1"/>
    </xf>
    <xf numFmtId="0" fontId="1" fillId="39" borderId="26" xfId="0" applyFont="1" applyFill="1" applyBorder="1" applyAlignment="1">
      <alignment horizontal="right" wrapText="1"/>
    </xf>
    <xf numFmtId="0" fontId="1" fillId="39" borderId="14" xfId="0" applyFont="1" applyFill="1" applyBorder="1" applyAlignment="1">
      <alignment horizontal="right" wrapText="1"/>
    </xf>
    <xf numFmtId="0" fontId="1" fillId="39" borderId="15" xfId="0" applyFont="1" applyFill="1" applyBorder="1" applyAlignment="1">
      <alignment horizontal="right" wrapText="1"/>
    </xf>
    <xf numFmtId="0" fontId="1" fillId="35" borderId="17" xfId="0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horizontal="right" vertical="center"/>
    </xf>
    <xf numFmtId="0" fontId="1" fillId="35" borderId="17" xfId="52" applyNumberFormat="1" applyFont="1" applyFill="1" applyBorder="1" applyAlignment="1">
      <alignment horizontal="right" vertical="center"/>
      <protection/>
    </xf>
    <xf numFmtId="0" fontId="1" fillId="35" borderId="18" xfId="52" applyNumberFormat="1" applyFont="1" applyFill="1" applyBorder="1" applyAlignment="1">
      <alignment horizontal="right" vertical="center"/>
      <protection/>
    </xf>
    <xf numFmtId="0" fontId="55" fillId="6" borderId="12" xfId="52" applyFont="1" applyFill="1" applyBorder="1" applyAlignment="1">
      <alignment horizontal="left" vertical="center"/>
      <protection/>
    </xf>
    <xf numFmtId="0" fontId="55" fillId="6" borderId="10" xfId="52" applyFont="1" applyFill="1" applyBorder="1" applyAlignment="1">
      <alignment horizontal="left" vertical="center"/>
      <protection/>
    </xf>
    <xf numFmtId="0" fontId="55" fillId="6" borderId="11" xfId="52" applyFont="1" applyFill="1" applyBorder="1" applyAlignment="1">
      <alignment horizontal="left" vertical="center"/>
      <protection/>
    </xf>
    <xf numFmtId="178" fontId="0" fillId="0" borderId="26" xfId="52" applyNumberFormat="1" applyFont="1" applyFill="1" applyBorder="1" applyAlignment="1">
      <alignment horizontal="center" vertical="center" wrapText="1"/>
      <protection/>
    </xf>
    <xf numFmtId="178" fontId="0" fillId="0" borderId="27" xfId="52" applyNumberFormat="1" applyFont="1" applyFill="1" applyBorder="1" applyAlignment="1">
      <alignment horizontal="center" vertical="center" wrapText="1"/>
      <protection/>
    </xf>
    <xf numFmtId="178" fontId="0" fillId="0" borderId="28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55" applyFont="1" applyAlignment="1">
      <alignment horizontal="left"/>
      <protection/>
    </xf>
    <xf numFmtId="0" fontId="1" fillId="35" borderId="12" xfId="55" applyFont="1" applyFill="1" applyBorder="1" applyAlignment="1">
      <alignment horizontal="center"/>
      <protection/>
    </xf>
    <xf numFmtId="0" fontId="1" fillId="35" borderId="10" xfId="55" applyFont="1" applyFill="1" applyBorder="1" applyAlignment="1">
      <alignment horizontal="center"/>
      <protection/>
    </xf>
    <xf numFmtId="0" fontId="1" fillId="35" borderId="11" xfId="55" applyFont="1" applyFill="1" applyBorder="1" applyAlignment="1">
      <alignment horizontal="center"/>
      <protection/>
    </xf>
    <xf numFmtId="0" fontId="0" fillId="0" borderId="0" xfId="55" applyFont="1" applyAlignment="1">
      <alignment horizontal="left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3 3" xfId="55"/>
    <cellStyle name="Normalny 4" xfId="56"/>
    <cellStyle name="Normalny_pozostałe dane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="80" zoomScaleNormal="120" zoomScaleSheetLayoutView="80" zoomScalePageLayoutView="0" workbookViewId="0" topLeftCell="A1">
      <selection activeCell="B15" sqref="B15"/>
    </sheetView>
  </sheetViews>
  <sheetFormatPr defaultColWidth="9.140625" defaultRowHeight="12.75"/>
  <cols>
    <col min="1" max="1" width="4.421875" style="0" bestFit="1" customWidth="1"/>
    <col min="2" max="2" width="37.140625" style="0" customWidth="1"/>
    <col min="3" max="3" width="29.140625" style="0" bestFit="1" customWidth="1"/>
    <col min="4" max="4" width="14.28125" style="0" bestFit="1" customWidth="1"/>
    <col min="5" max="5" width="12.00390625" style="33" customWidth="1"/>
    <col min="6" max="6" width="8.421875" style="33" customWidth="1"/>
    <col min="7" max="7" width="36.8515625" style="33" customWidth="1"/>
    <col min="8" max="8" width="16.00390625" style="33" customWidth="1"/>
    <col min="9" max="9" width="12.8515625" style="33" customWidth="1"/>
  </cols>
  <sheetData>
    <row r="1" spans="1:9" ht="12.75">
      <c r="A1" s="208" t="s">
        <v>353</v>
      </c>
      <c r="B1" s="208"/>
      <c r="C1" s="208"/>
      <c r="D1" s="208"/>
      <c r="E1" s="208"/>
      <c r="F1" s="208"/>
      <c r="G1" s="208"/>
      <c r="H1" s="208"/>
      <c r="I1" s="208"/>
    </row>
    <row r="2" spans="1:9" ht="13.5" thickBot="1">
      <c r="A2" s="8"/>
      <c r="B2" s="8"/>
      <c r="C2" s="8"/>
      <c r="D2" s="8"/>
      <c r="E2" s="10"/>
      <c r="F2" s="10"/>
      <c r="G2" s="10"/>
      <c r="H2" s="10"/>
      <c r="I2" s="10"/>
    </row>
    <row r="3" spans="1:10" s="194" customFormat="1" ht="25.5">
      <c r="A3" s="186" t="s">
        <v>12</v>
      </c>
      <c r="B3" s="182" t="s">
        <v>1</v>
      </c>
      <c r="C3" s="182" t="s">
        <v>170</v>
      </c>
      <c r="D3" s="182" t="s">
        <v>2</v>
      </c>
      <c r="E3" s="182" t="s">
        <v>3</v>
      </c>
      <c r="F3" s="182" t="s">
        <v>0</v>
      </c>
      <c r="G3" s="182" t="s">
        <v>26</v>
      </c>
      <c r="H3" s="182" t="s">
        <v>400</v>
      </c>
      <c r="I3" s="184" t="s">
        <v>459</v>
      </c>
      <c r="J3" s="193"/>
    </row>
    <row r="4" spans="1:9" ht="25.5" customHeight="1">
      <c r="A4" s="115" t="s">
        <v>43</v>
      </c>
      <c r="B4" s="85" t="s">
        <v>159</v>
      </c>
      <c r="C4" s="87" t="s">
        <v>492</v>
      </c>
      <c r="D4" s="88" t="s">
        <v>301</v>
      </c>
      <c r="E4" s="88">
        <v>311019361</v>
      </c>
      <c r="F4" s="88" t="s">
        <v>43</v>
      </c>
      <c r="G4" s="135" t="s">
        <v>43</v>
      </c>
      <c r="H4" s="135" t="s">
        <v>43</v>
      </c>
      <c r="I4" s="114" t="s">
        <v>43</v>
      </c>
    </row>
    <row r="5" spans="1:12" ht="27" customHeight="1">
      <c r="A5" s="82" t="s">
        <v>160</v>
      </c>
      <c r="B5" s="1" t="s">
        <v>65</v>
      </c>
      <c r="C5" s="1" t="s">
        <v>492</v>
      </c>
      <c r="D5" s="37" t="s">
        <v>43</v>
      </c>
      <c r="E5" s="86">
        <v>533104</v>
      </c>
      <c r="F5" s="38" t="s">
        <v>41</v>
      </c>
      <c r="G5" s="2" t="s">
        <v>42</v>
      </c>
      <c r="H5" s="2">
        <v>23</v>
      </c>
      <c r="I5" s="81" t="s">
        <v>43</v>
      </c>
      <c r="K5" s="8"/>
      <c r="L5" s="8"/>
    </row>
    <row r="6" spans="1:9" s="9" customFormat="1" ht="25.5" customHeight="1">
      <c r="A6" s="82" t="s">
        <v>161</v>
      </c>
      <c r="B6" s="1" t="s">
        <v>171</v>
      </c>
      <c r="C6" s="1" t="s">
        <v>506</v>
      </c>
      <c r="D6" s="25" t="s">
        <v>43</v>
      </c>
      <c r="E6" s="41">
        <v>3730130</v>
      </c>
      <c r="F6" s="2" t="s">
        <v>44</v>
      </c>
      <c r="G6" s="2" t="s">
        <v>239</v>
      </c>
      <c r="H6" s="2">
        <v>15</v>
      </c>
      <c r="I6" s="81" t="s">
        <v>43</v>
      </c>
    </row>
    <row r="7" spans="1:11" s="5" customFormat="1" ht="25.5" customHeight="1">
      <c r="A7" s="82" t="s">
        <v>162</v>
      </c>
      <c r="B7" s="1" t="s">
        <v>473</v>
      </c>
      <c r="C7" s="1" t="s">
        <v>494</v>
      </c>
      <c r="D7" s="25" t="s">
        <v>43</v>
      </c>
      <c r="E7" s="41">
        <v>384005103</v>
      </c>
      <c r="F7" s="42" t="s">
        <v>474</v>
      </c>
      <c r="G7" s="2" t="s">
        <v>245</v>
      </c>
      <c r="H7" s="2">
        <v>42</v>
      </c>
      <c r="I7" s="81">
        <f>162+41</f>
        <v>203</v>
      </c>
      <c r="K7" s="11"/>
    </row>
    <row r="8" spans="1:11" s="9" customFormat="1" ht="25.5" customHeight="1">
      <c r="A8" s="82" t="s">
        <v>163</v>
      </c>
      <c r="B8" s="1" t="s">
        <v>338</v>
      </c>
      <c r="C8" s="1" t="s">
        <v>507</v>
      </c>
      <c r="D8" s="25" t="s">
        <v>43</v>
      </c>
      <c r="E8" s="39">
        <v>380628445</v>
      </c>
      <c r="F8" s="42" t="s">
        <v>48</v>
      </c>
      <c r="G8" s="2" t="s">
        <v>245</v>
      </c>
      <c r="H8" s="40">
        <v>41</v>
      </c>
      <c r="I8" s="108">
        <v>204</v>
      </c>
      <c r="K8" s="3"/>
    </row>
    <row r="9" spans="1:9" ht="25.5" customHeight="1">
      <c r="A9" s="82" t="s">
        <v>164</v>
      </c>
      <c r="B9" s="1" t="s">
        <v>174</v>
      </c>
      <c r="C9" s="1" t="s">
        <v>491</v>
      </c>
      <c r="D9" s="106" t="s">
        <v>43</v>
      </c>
      <c r="E9" s="41">
        <v>1190385</v>
      </c>
      <c r="F9" s="42" t="s">
        <v>48</v>
      </c>
      <c r="G9" s="2" t="s">
        <v>245</v>
      </c>
      <c r="H9" s="2">
        <v>39</v>
      </c>
      <c r="I9" s="81">
        <v>175</v>
      </c>
    </row>
    <row r="10" spans="1:9" s="5" customFormat="1" ht="25.5" customHeight="1">
      <c r="A10" s="82" t="s">
        <v>165</v>
      </c>
      <c r="B10" s="1" t="s">
        <v>175</v>
      </c>
      <c r="C10" s="1" t="s">
        <v>508</v>
      </c>
      <c r="D10" s="37" t="s">
        <v>43</v>
      </c>
      <c r="E10" s="37">
        <v>310231225</v>
      </c>
      <c r="F10" s="42" t="s">
        <v>626</v>
      </c>
      <c r="G10" s="188" t="s">
        <v>284</v>
      </c>
      <c r="H10" s="188" t="s">
        <v>534</v>
      </c>
      <c r="I10" s="189" t="s">
        <v>43</v>
      </c>
    </row>
    <row r="11" spans="1:9" s="9" customFormat="1" ht="25.5" customHeight="1">
      <c r="A11" s="82" t="s">
        <v>166</v>
      </c>
      <c r="B11" s="1" t="s">
        <v>173</v>
      </c>
      <c r="C11" s="1" t="s">
        <v>492</v>
      </c>
      <c r="D11" s="25" t="s">
        <v>43</v>
      </c>
      <c r="E11" s="39">
        <v>310005470</v>
      </c>
      <c r="F11" s="30" t="s">
        <v>47</v>
      </c>
      <c r="G11" s="40" t="s">
        <v>241</v>
      </c>
      <c r="H11" s="40">
        <v>4</v>
      </c>
      <c r="I11" s="108" t="s">
        <v>43</v>
      </c>
    </row>
    <row r="12" spans="1:9" s="9" customFormat="1" ht="25.5" customHeight="1" thickBot="1">
      <c r="A12" s="190" t="s">
        <v>167</v>
      </c>
      <c r="B12" s="84" t="s">
        <v>172</v>
      </c>
      <c r="C12" s="84" t="s">
        <v>506</v>
      </c>
      <c r="D12" s="97" t="s">
        <v>43</v>
      </c>
      <c r="E12" s="191">
        <v>972016</v>
      </c>
      <c r="F12" s="97" t="s">
        <v>45</v>
      </c>
      <c r="G12" s="97" t="s">
        <v>46</v>
      </c>
      <c r="H12" s="97">
        <v>3</v>
      </c>
      <c r="I12" s="192" t="s">
        <v>43</v>
      </c>
    </row>
    <row r="16" ht="12.75">
      <c r="B16" s="8"/>
    </row>
    <row r="17" ht="12.75">
      <c r="B17" s="8"/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"/>
  <sheetViews>
    <sheetView view="pageBreakPreview" zoomScale="80" zoomScaleSheetLayoutView="80" workbookViewId="0" topLeftCell="A40">
      <selection activeCell="H64" sqref="H64"/>
    </sheetView>
  </sheetViews>
  <sheetFormatPr defaultColWidth="9.140625" defaultRowHeight="12.75"/>
  <cols>
    <col min="1" max="1" width="5.140625" style="63" customWidth="1"/>
    <col min="2" max="2" width="30.00390625" style="8" customWidth="1"/>
    <col min="3" max="3" width="23.7109375" style="10" customWidth="1"/>
    <col min="4" max="5" width="16.421875" style="22" customWidth="1"/>
    <col min="6" max="6" width="16.421875" style="23" customWidth="1"/>
    <col min="7" max="7" width="11.00390625" style="8" customWidth="1"/>
    <col min="8" max="9" width="22.57421875" style="119" customWidth="1"/>
    <col min="10" max="10" width="13.57421875" style="8" customWidth="1"/>
    <col min="11" max="11" width="36.140625" style="8" customWidth="1"/>
    <col min="12" max="12" width="26.8515625" style="8" customWidth="1"/>
    <col min="13" max="13" width="18.421875" style="8" customWidth="1"/>
    <col min="14" max="14" width="15.57421875" style="8" customWidth="1"/>
    <col min="15" max="15" width="16.28125" style="8" customWidth="1"/>
    <col min="16" max="16" width="15.140625" style="8" customWidth="1"/>
    <col min="17" max="17" width="37.140625" style="8" customWidth="1"/>
    <col min="18" max="18" width="13.7109375" style="8" customWidth="1"/>
    <col min="19" max="19" width="13.00390625" style="8" customWidth="1"/>
    <col min="20" max="20" width="14.00390625" style="8" customWidth="1"/>
    <col min="21" max="21" width="12.8515625" style="8" bestFit="1" customWidth="1"/>
    <col min="22" max="22" width="12.28125" style="8" customWidth="1"/>
    <col min="23" max="23" width="14.140625" style="8" customWidth="1"/>
    <col min="24" max="24" width="14.8515625" style="8" customWidth="1"/>
    <col min="25" max="25" width="12.7109375" style="8" customWidth="1"/>
    <col min="26" max="26" width="17.57421875" style="8" customWidth="1"/>
    <col min="27" max="27" width="12.00390625" style="8" customWidth="1"/>
    <col min="28" max="16384" width="9.140625" style="8" customWidth="1"/>
  </cols>
  <sheetData>
    <row r="1" spans="1:27" ht="12.75">
      <c r="A1" s="208" t="s">
        <v>354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</row>
    <row r="2" spans="1:7" ht="13.5" thickBot="1">
      <c r="A2" s="62"/>
      <c r="G2" s="24"/>
    </row>
    <row r="3" spans="1:27" ht="12.75" customHeight="1">
      <c r="A3" s="232" t="s">
        <v>12</v>
      </c>
      <c r="B3" s="230" t="s">
        <v>176</v>
      </c>
      <c r="C3" s="230" t="s">
        <v>177</v>
      </c>
      <c r="D3" s="230" t="s">
        <v>178</v>
      </c>
      <c r="E3" s="230" t="s">
        <v>192</v>
      </c>
      <c r="F3" s="230" t="s">
        <v>355</v>
      </c>
      <c r="G3" s="230" t="s">
        <v>179</v>
      </c>
      <c r="H3" s="238" t="s">
        <v>356</v>
      </c>
      <c r="I3" s="238" t="s">
        <v>302</v>
      </c>
      <c r="J3" s="230" t="s">
        <v>180</v>
      </c>
      <c r="K3" s="230" t="s">
        <v>181</v>
      </c>
      <c r="L3" s="230" t="s">
        <v>23</v>
      </c>
      <c r="M3" s="230" t="s">
        <v>27</v>
      </c>
      <c r="N3" s="230"/>
      <c r="O3" s="230"/>
      <c r="P3" s="230" t="s">
        <v>194</v>
      </c>
      <c r="Q3" s="230" t="s">
        <v>195</v>
      </c>
      <c r="R3" s="230" t="s">
        <v>182</v>
      </c>
      <c r="S3" s="230"/>
      <c r="T3" s="230"/>
      <c r="U3" s="230"/>
      <c r="V3" s="230"/>
      <c r="W3" s="230"/>
      <c r="X3" s="230" t="s">
        <v>186</v>
      </c>
      <c r="Y3" s="230" t="s">
        <v>183</v>
      </c>
      <c r="Z3" s="230" t="s">
        <v>184</v>
      </c>
      <c r="AA3" s="228" t="s">
        <v>185</v>
      </c>
    </row>
    <row r="4" spans="1:27" ht="63.75">
      <c r="A4" s="233"/>
      <c r="B4" s="231"/>
      <c r="C4" s="231"/>
      <c r="D4" s="231"/>
      <c r="E4" s="231"/>
      <c r="F4" s="231"/>
      <c r="G4" s="231"/>
      <c r="H4" s="239"/>
      <c r="I4" s="239"/>
      <c r="J4" s="231"/>
      <c r="K4" s="231"/>
      <c r="L4" s="231"/>
      <c r="M4" s="183" t="s">
        <v>28</v>
      </c>
      <c r="N4" s="183" t="s">
        <v>29</v>
      </c>
      <c r="O4" s="183" t="s">
        <v>30</v>
      </c>
      <c r="P4" s="231"/>
      <c r="Q4" s="231"/>
      <c r="R4" s="183" t="s">
        <v>357</v>
      </c>
      <c r="S4" s="183" t="s">
        <v>358</v>
      </c>
      <c r="T4" s="183" t="s">
        <v>359</v>
      </c>
      <c r="U4" s="183" t="s">
        <v>31</v>
      </c>
      <c r="V4" s="183" t="s">
        <v>32</v>
      </c>
      <c r="W4" s="183" t="s">
        <v>33</v>
      </c>
      <c r="X4" s="231"/>
      <c r="Y4" s="231"/>
      <c r="Z4" s="231"/>
      <c r="AA4" s="229"/>
    </row>
    <row r="5" spans="1:27" ht="26.25" customHeight="1">
      <c r="A5" s="224" t="s">
        <v>495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6"/>
    </row>
    <row r="6" spans="1:27" s="4" customFormat="1" ht="25.5">
      <c r="A6" s="52" t="s">
        <v>160</v>
      </c>
      <c r="B6" s="61" t="s">
        <v>411</v>
      </c>
      <c r="C6" s="2" t="s">
        <v>212</v>
      </c>
      <c r="D6" s="2" t="s">
        <v>51</v>
      </c>
      <c r="E6" s="2" t="s">
        <v>52</v>
      </c>
      <c r="F6" s="2" t="s">
        <v>52</v>
      </c>
      <c r="G6" s="2">
        <v>1972</v>
      </c>
      <c r="H6" s="117">
        <v>0</v>
      </c>
      <c r="I6" s="117">
        <v>4230000</v>
      </c>
      <c r="J6" s="2" t="s">
        <v>158</v>
      </c>
      <c r="K6" s="60" t="s">
        <v>203</v>
      </c>
      <c r="L6" s="2" t="s">
        <v>214</v>
      </c>
      <c r="M6" s="2" t="s">
        <v>57</v>
      </c>
      <c r="N6" s="2" t="s">
        <v>215</v>
      </c>
      <c r="O6" s="2" t="s">
        <v>109</v>
      </c>
      <c r="P6" s="2" t="s">
        <v>216</v>
      </c>
      <c r="Q6" s="2" t="s">
        <v>43</v>
      </c>
      <c r="R6" s="2" t="s">
        <v>62</v>
      </c>
      <c r="S6" s="2" t="s">
        <v>62</v>
      </c>
      <c r="T6" s="2" t="s">
        <v>62</v>
      </c>
      <c r="U6" s="2" t="s">
        <v>62</v>
      </c>
      <c r="V6" s="2" t="s">
        <v>331</v>
      </c>
      <c r="W6" s="2" t="s">
        <v>62</v>
      </c>
      <c r="X6" s="25">
        <v>1097.9</v>
      </c>
      <c r="Y6" s="25">
        <v>2</v>
      </c>
      <c r="Z6" s="25" t="s">
        <v>52</v>
      </c>
      <c r="AA6" s="51" t="s">
        <v>51</v>
      </c>
    </row>
    <row r="7" spans="1:27" s="4" customFormat="1" ht="25.5">
      <c r="A7" s="52" t="s">
        <v>161</v>
      </c>
      <c r="B7" s="61" t="s">
        <v>320</v>
      </c>
      <c r="C7" s="2" t="s">
        <v>212</v>
      </c>
      <c r="D7" s="2" t="s">
        <v>51</v>
      </c>
      <c r="E7" s="2" t="s">
        <v>52</v>
      </c>
      <c r="F7" s="2" t="s">
        <v>52</v>
      </c>
      <c r="G7" s="2">
        <v>1967</v>
      </c>
      <c r="H7" s="117">
        <v>0</v>
      </c>
      <c r="I7" s="117">
        <v>461000</v>
      </c>
      <c r="J7" s="2" t="s">
        <v>158</v>
      </c>
      <c r="K7" s="64" t="s">
        <v>54</v>
      </c>
      <c r="L7" s="2" t="s">
        <v>217</v>
      </c>
      <c r="M7" s="2" t="s">
        <v>218</v>
      </c>
      <c r="N7" s="2" t="s">
        <v>61</v>
      </c>
      <c r="O7" s="2" t="s">
        <v>109</v>
      </c>
      <c r="P7" s="2" t="s">
        <v>219</v>
      </c>
      <c r="Q7" s="2" t="s">
        <v>43</v>
      </c>
      <c r="R7" s="2" t="s">
        <v>62</v>
      </c>
      <c r="S7" s="2" t="s">
        <v>62</v>
      </c>
      <c r="T7" s="2" t="s">
        <v>62</v>
      </c>
      <c r="U7" s="2" t="s">
        <v>62</v>
      </c>
      <c r="V7" s="2" t="s">
        <v>63</v>
      </c>
      <c r="W7" s="2" t="s">
        <v>62</v>
      </c>
      <c r="X7" s="25">
        <v>106.36</v>
      </c>
      <c r="Y7" s="25">
        <v>1</v>
      </c>
      <c r="Z7" s="25" t="s">
        <v>52</v>
      </c>
      <c r="AA7" s="51" t="s">
        <v>52</v>
      </c>
    </row>
    <row r="8" spans="1:27" s="4" customFormat="1" ht="25.5">
      <c r="A8" s="52" t="s">
        <v>162</v>
      </c>
      <c r="B8" s="61" t="s">
        <v>318</v>
      </c>
      <c r="C8" s="2" t="s">
        <v>212</v>
      </c>
      <c r="D8" s="2" t="s">
        <v>51</v>
      </c>
      <c r="E8" s="2" t="s">
        <v>52</v>
      </c>
      <c r="F8" s="2" t="s">
        <v>52</v>
      </c>
      <c r="G8" s="2">
        <v>1983</v>
      </c>
      <c r="H8" s="117">
        <v>0</v>
      </c>
      <c r="I8" s="117">
        <v>963000</v>
      </c>
      <c r="J8" s="2" t="s">
        <v>158</v>
      </c>
      <c r="K8" s="64" t="s">
        <v>203</v>
      </c>
      <c r="L8" s="2" t="s">
        <v>205</v>
      </c>
      <c r="M8" s="2" t="s">
        <v>57</v>
      </c>
      <c r="N8" s="2" t="s">
        <v>206</v>
      </c>
      <c r="O8" s="2" t="s">
        <v>61</v>
      </c>
      <c r="P8" s="2" t="s">
        <v>202</v>
      </c>
      <c r="Q8" s="2" t="s">
        <v>43</v>
      </c>
      <c r="R8" s="2" t="s">
        <v>204</v>
      </c>
      <c r="S8" s="2" t="s">
        <v>62</v>
      </c>
      <c r="T8" s="2" t="s">
        <v>62</v>
      </c>
      <c r="U8" s="2" t="s">
        <v>62</v>
      </c>
      <c r="V8" s="2" t="s">
        <v>331</v>
      </c>
      <c r="W8" s="2" t="s">
        <v>62</v>
      </c>
      <c r="X8" s="25">
        <v>226.97</v>
      </c>
      <c r="Y8" s="25">
        <v>2</v>
      </c>
      <c r="Z8" s="25" t="s">
        <v>51</v>
      </c>
      <c r="AA8" s="51" t="s">
        <v>52</v>
      </c>
    </row>
    <row r="9" spans="1:27" s="4" customFormat="1" ht="25.5">
      <c r="A9" s="52" t="s">
        <v>163</v>
      </c>
      <c r="B9" s="61" t="s">
        <v>523</v>
      </c>
      <c r="C9" s="2" t="s">
        <v>529</v>
      </c>
      <c r="D9" s="2" t="s">
        <v>51</v>
      </c>
      <c r="E9" s="2" t="s">
        <v>52</v>
      </c>
      <c r="F9" s="2" t="s">
        <v>52</v>
      </c>
      <c r="G9" s="2">
        <v>1932</v>
      </c>
      <c r="H9" s="117">
        <v>0</v>
      </c>
      <c r="I9" s="117">
        <v>2233000</v>
      </c>
      <c r="J9" s="2" t="s">
        <v>158</v>
      </c>
      <c r="K9" s="64" t="s">
        <v>54</v>
      </c>
      <c r="L9" s="2" t="s">
        <v>197</v>
      </c>
      <c r="M9" s="2" t="s">
        <v>57</v>
      </c>
      <c r="N9" s="2" t="s">
        <v>56</v>
      </c>
      <c r="O9" s="2" t="s">
        <v>198</v>
      </c>
      <c r="P9" s="2" t="s">
        <v>199</v>
      </c>
      <c r="Q9" s="2" t="s">
        <v>43</v>
      </c>
      <c r="R9" s="2" t="s">
        <v>62</v>
      </c>
      <c r="S9" s="2" t="s">
        <v>62</v>
      </c>
      <c r="T9" s="2" t="s">
        <v>62</v>
      </c>
      <c r="U9" s="2" t="s">
        <v>62</v>
      </c>
      <c r="V9" s="2" t="s">
        <v>63</v>
      </c>
      <c r="W9" s="2" t="s">
        <v>62</v>
      </c>
      <c r="X9" s="25">
        <v>599.45</v>
      </c>
      <c r="Y9" s="25">
        <v>2</v>
      </c>
      <c r="Z9" s="25" t="s">
        <v>52</v>
      </c>
      <c r="AA9" s="51" t="s">
        <v>52</v>
      </c>
    </row>
    <row r="10" spans="1:27" s="4" customFormat="1" ht="25.5">
      <c r="A10" s="52" t="s">
        <v>164</v>
      </c>
      <c r="B10" s="61" t="s">
        <v>88</v>
      </c>
      <c r="C10" s="2" t="s">
        <v>200</v>
      </c>
      <c r="D10" s="2" t="s">
        <v>51</v>
      </c>
      <c r="E10" s="2" t="s">
        <v>52</v>
      </c>
      <c r="F10" s="2" t="s">
        <v>52</v>
      </c>
      <c r="G10" s="2">
        <v>1972</v>
      </c>
      <c r="H10" s="117">
        <v>0</v>
      </c>
      <c r="I10" s="117">
        <v>534000</v>
      </c>
      <c r="J10" s="2" t="s">
        <v>158</v>
      </c>
      <c r="K10" s="64" t="s">
        <v>43</v>
      </c>
      <c r="L10" s="2" t="s">
        <v>201</v>
      </c>
      <c r="M10" s="2" t="s">
        <v>57</v>
      </c>
      <c r="N10" s="2" t="s">
        <v>58</v>
      </c>
      <c r="O10" s="2" t="s">
        <v>61</v>
      </c>
      <c r="P10" s="2" t="s">
        <v>202</v>
      </c>
      <c r="Q10" s="2" t="s">
        <v>43</v>
      </c>
      <c r="R10" s="2" t="s">
        <v>62</v>
      </c>
      <c r="S10" s="2" t="s">
        <v>62</v>
      </c>
      <c r="T10" s="2" t="s">
        <v>62</v>
      </c>
      <c r="U10" s="2" t="s">
        <v>62</v>
      </c>
      <c r="V10" s="2" t="s">
        <v>63</v>
      </c>
      <c r="W10" s="2" t="s">
        <v>62</v>
      </c>
      <c r="X10" s="25">
        <v>133.7</v>
      </c>
      <c r="Y10" s="25">
        <v>3</v>
      </c>
      <c r="Z10" s="25" t="s">
        <v>51</v>
      </c>
      <c r="AA10" s="51" t="s">
        <v>52</v>
      </c>
    </row>
    <row r="11" spans="1:27" s="4" customFormat="1" ht="25.5">
      <c r="A11" s="52" t="s">
        <v>165</v>
      </c>
      <c r="B11" s="61" t="s">
        <v>401</v>
      </c>
      <c r="C11" s="2" t="s">
        <v>402</v>
      </c>
      <c r="D11" s="2" t="s">
        <v>96</v>
      </c>
      <c r="E11" s="2" t="s">
        <v>52</v>
      </c>
      <c r="F11" s="2" t="s">
        <v>52</v>
      </c>
      <c r="G11" s="2">
        <v>1985</v>
      </c>
      <c r="H11" s="117">
        <v>0</v>
      </c>
      <c r="I11" s="117">
        <v>818000</v>
      </c>
      <c r="J11" s="2" t="s">
        <v>158</v>
      </c>
      <c r="K11" s="64" t="s">
        <v>203</v>
      </c>
      <c r="L11" s="2" t="s">
        <v>287</v>
      </c>
      <c r="M11" s="2" t="s">
        <v>57</v>
      </c>
      <c r="N11" s="2" t="s">
        <v>58</v>
      </c>
      <c r="O11" s="2" t="s">
        <v>61</v>
      </c>
      <c r="P11" s="2" t="s">
        <v>196</v>
      </c>
      <c r="Q11" s="2" t="s">
        <v>43</v>
      </c>
      <c r="R11" s="2" t="s">
        <v>204</v>
      </c>
      <c r="S11" s="2" t="s">
        <v>62</v>
      </c>
      <c r="T11" s="2" t="s">
        <v>204</v>
      </c>
      <c r="U11" s="2" t="s">
        <v>204</v>
      </c>
      <c r="V11" s="2" t="s">
        <v>63</v>
      </c>
      <c r="W11" s="2" t="s">
        <v>204</v>
      </c>
      <c r="X11" s="25">
        <v>209.7</v>
      </c>
      <c r="Y11" s="25">
        <v>1</v>
      </c>
      <c r="Z11" s="25" t="s">
        <v>52</v>
      </c>
      <c r="AA11" s="51" t="s">
        <v>52</v>
      </c>
    </row>
    <row r="12" spans="1:27" s="4" customFormat="1" ht="25.5">
      <c r="A12" s="52" t="s">
        <v>166</v>
      </c>
      <c r="B12" s="61" t="s">
        <v>522</v>
      </c>
      <c r="C12" s="2" t="s">
        <v>526</v>
      </c>
      <c r="D12" s="2" t="s">
        <v>51</v>
      </c>
      <c r="E12" s="2" t="s">
        <v>52</v>
      </c>
      <c r="F12" s="2" t="s">
        <v>52</v>
      </c>
      <c r="G12" s="2">
        <v>1930</v>
      </c>
      <c r="H12" s="117">
        <v>0</v>
      </c>
      <c r="I12" s="117">
        <v>499000</v>
      </c>
      <c r="J12" s="2" t="s">
        <v>158</v>
      </c>
      <c r="K12" s="64" t="s">
        <v>43</v>
      </c>
      <c r="L12" s="2" t="s">
        <v>360</v>
      </c>
      <c r="M12" s="2" t="s">
        <v>59</v>
      </c>
      <c r="N12" s="2" t="s">
        <v>56</v>
      </c>
      <c r="O12" s="2" t="s">
        <v>60</v>
      </c>
      <c r="P12" s="2" t="s">
        <v>202</v>
      </c>
      <c r="Q12" s="2" t="s">
        <v>43</v>
      </c>
      <c r="R12" s="2" t="s">
        <v>204</v>
      </c>
      <c r="S12" s="2" t="s">
        <v>204</v>
      </c>
      <c r="T12" s="2" t="s">
        <v>204</v>
      </c>
      <c r="U12" s="2" t="s">
        <v>62</v>
      </c>
      <c r="V12" s="2" t="s">
        <v>63</v>
      </c>
      <c r="W12" s="2" t="s">
        <v>204</v>
      </c>
      <c r="X12" s="25">
        <v>112.5</v>
      </c>
      <c r="Y12" s="25">
        <v>1</v>
      </c>
      <c r="Z12" s="25" t="s">
        <v>51</v>
      </c>
      <c r="AA12" s="51" t="s">
        <v>52</v>
      </c>
    </row>
    <row r="13" spans="1:27" s="4" customFormat="1" ht="25.5">
      <c r="A13" s="52" t="s">
        <v>167</v>
      </c>
      <c r="B13" s="61" t="s">
        <v>522</v>
      </c>
      <c r="C13" s="2" t="s">
        <v>528</v>
      </c>
      <c r="D13" s="2" t="s">
        <v>51</v>
      </c>
      <c r="E13" s="2" t="s">
        <v>52</v>
      </c>
      <c r="F13" s="2" t="s">
        <v>52</v>
      </c>
      <c r="G13" s="2">
        <v>1966</v>
      </c>
      <c r="H13" s="117">
        <v>0</v>
      </c>
      <c r="I13" s="117">
        <v>983000</v>
      </c>
      <c r="J13" s="2" t="s">
        <v>158</v>
      </c>
      <c r="K13" s="64" t="s">
        <v>54</v>
      </c>
      <c r="L13" s="2" t="s">
        <v>209</v>
      </c>
      <c r="M13" s="2" t="s">
        <v>57</v>
      </c>
      <c r="N13" s="2" t="s">
        <v>56</v>
      </c>
      <c r="O13" s="2" t="s">
        <v>210</v>
      </c>
      <c r="P13" s="2" t="s">
        <v>211</v>
      </c>
      <c r="Q13" s="2" t="s">
        <v>43</v>
      </c>
      <c r="R13" s="2" t="s">
        <v>62</v>
      </c>
      <c r="S13" s="2" t="s">
        <v>204</v>
      </c>
      <c r="T13" s="2" t="s">
        <v>62</v>
      </c>
      <c r="U13" s="2" t="s">
        <v>62</v>
      </c>
      <c r="V13" s="2" t="s">
        <v>62</v>
      </c>
      <c r="W13" s="2" t="s">
        <v>62</v>
      </c>
      <c r="X13" s="25">
        <v>221.6</v>
      </c>
      <c r="Y13" s="25">
        <v>2</v>
      </c>
      <c r="Z13" s="25" t="s">
        <v>52</v>
      </c>
      <c r="AA13" s="51" t="s">
        <v>52</v>
      </c>
    </row>
    <row r="14" spans="1:27" s="4" customFormat="1" ht="25.5">
      <c r="A14" s="52" t="s">
        <v>168</v>
      </c>
      <c r="B14" s="61" t="s">
        <v>522</v>
      </c>
      <c r="C14" s="2" t="s">
        <v>527</v>
      </c>
      <c r="D14" s="2" t="s">
        <v>51</v>
      </c>
      <c r="E14" s="2" t="s">
        <v>52</v>
      </c>
      <c r="F14" s="2" t="s">
        <v>52</v>
      </c>
      <c r="G14" s="2">
        <v>1937</v>
      </c>
      <c r="H14" s="117">
        <v>0</v>
      </c>
      <c r="I14" s="117">
        <v>1705000</v>
      </c>
      <c r="J14" s="2" t="s">
        <v>158</v>
      </c>
      <c r="K14" s="64" t="s">
        <v>54</v>
      </c>
      <c r="L14" s="2" t="s">
        <v>220</v>
      </c>
      <c r="M14" s="2" t="s">
        <v>57</v>
      </c>
      <c r="N14" s="2" t="s">
        <v>56</v>
      </c>
      <c r="O14" s="2" t="s">
        <v>91</v>
      </c>
      <c r="P14" s="2" t="s">
        <v>221</v>
      </c>
      <c r="Q14" s="2" t="s">
        <v>43</v>
      </c>
      <c r="R14" s="2" t="s">
        <v>204</v>
      </c>
      <c r="S14" s="2" t="s">
        <v>62</v>
      </c>
      <c r="T14" s="2" t="s">
        <v>62</v>
      </c>
      <c r="U14" s="2" t="s">
        <v>62</v>
      </c>
      <c r="V14" s="2" t="s">
        <v>63</v>
      </c>
      <c r="W14" s="2" t="s">
        <v>62</v>
      </c>
      <c r="X14" s="25">
        <v>384.3</v>
      </c>
      <c r="Y14" s="25">
        <v>2</v>
      </c>
      <c r="Z14" s="25" t="s">
        <v>51</v>
      </c>
      <c r="AA14" s="51" t="s">
        <v>52</v>
      </c>
    </row>
    <row r="15" spans="1:28" s="4" customFormat="1" ht="25.5">
      <c r="A15" s="52" t="s">
        <v>169</v>
      </c>
      <c r="B15" s="61" t="s">
        <v>88</v>
      </c>
      <c r="C15" s="2" t="s">
        <v>200</v>
      </c>
      <c r="D15" s="2" t="s">
        <v>51</v>
      </c>
      <c r="E15" s="2" t="s">
        <v>52</v>
      </c>
      <c r="F15" s="2" t="s">
        <v>52</v>
      </c>
      <c r="G15" s="2" t="s">
        <v>43</v>
      </c>
      <c r="H15" s="66">
        <v>0</v>
      </c>
      <c r="I15" s="117">
        <v>347000</v>
      </c>
      <c r="J15" s="2" t="s">
        <v>158</v>
      </c>
      <c r="K15" s="64" t="s">
        <v>54</v>
      </c>
      <c r="L15" s="2" t="s">
        <v>261</v>
      </c>
      <c r="M15" s="2" t="s">
        <v>57</v>
      </c>
      <c r="N15" s="2" t="s">
        <v>43</v>
      </c>
      <c r="O15" s="2" t="s">
        <v>91</v>
      </c>
      <c r="P15" s="2" t="s">
        <v>403</v>
      </c>
      <c r="Q15" s="2" t="s">
        <v>43</v>
      </c>
      <c r="R15" s="2" t="s">
        <v>404</v>
      </c>
      <c r="S15" s="2" t="s">
        <v>404</v>
      </c>
      <c r="T15" s="2" t="s">
        <v>404</v>
      </c>
      <c r="U15" s="2" t="s">
        <v>405</v>
      </c>
      <c r="V15" s="2" t="s">
        <v>331</v>
      </c>
      <c r="W15" s="2" t="s">
        <v>404</v>
      </c>
      <c r="X15" s="25">
        <v>86.8</v>
      </c>
      <c r="Y15" s="25">
        <v>1</v>
      </c>
      <c r="Z15" s="25" t="s">
        <v>52</v>
      </c>
      <c r="AA15" s="51" t="s">
        <v>52</v>
      </c>
      <c r="AB15" s="128"/>
    </row>
    <row r="16" spans="1:28" s="4" customFormat="1" ht="25.5">
      <c r="A16" s="52" t="s">
        <v>207</v>
      </c>
      <c r="B16" s="61" t="s">
        <v>88</v>
      </c>
      <c r="C16" s="2" t="s">
        <v>200</v>
      </c>
      <c r="D16" s="2" t="s">
        <v>51</v>
      </c>
      <c r="E16" s="2" t="s">
        <v>52</v>
      </c>
      <c r="F16" s="2" t="s">
        <v>52</v>
      </c>
      <c r="G16" s="2" t="s">
        <v>43</v>
      </c>
      <c r="H16" s="66">
        <v>0</v>
      </c>
      <c r="I16" s="117">
        <v>759000</v>
      </c>
      <c r="J16" s="2" t="s">
        <v>158</v>
      </c>
      <c r="K16" s="64" t="s">
        <v>54</v>
      </c>
      <c r="L16" s="2" t="s">
        <v>260</v>
      </c>
      <c r="M16" s="2" t="s">
        <v>57</v>
      </c>
      <c r="N16" s="2" t="s">
        <v>43</v>
      </c>
      <c r="O16" s="2" t="s">
        <v>109</v>
      </c>
      <c r="P16" s="2" t="s">
        <v>403</v>
      </c>
      <c r="Q16" s="2" t="s">
        <v>43</v>
      </c>
      <c r="R16" s="2" t="s">
        <v>404</v>
      </c>
      <c r="S16" s="2" t="s">
        <v>404</v>
      </c>
      <c r="T16" s="2" t="s">
        <v>404</v>
      </c>
      <c r="U16" s="2" t="s">
        <v>405</v>
      </c>
      <c r="V16" s="2" t="s">
        <v>331</v>
      </c>
      <c r="W16" s="2" t="s">
        <v>404</v>
      </c>
      <c r="X16" s="25">
        <v>190</v>
      </c>
      <c r="Y16" s="25">
        <v>1</v>
      </c>
      <c r="Z16" s="25" t="s">
        <v>52</v>
      </c>
      <c r="AA16" s="51" t="s">
        <v>52</v>
      </c>
      <c r="AB16" s="128"/>
    </row>
    <row r="17" spans="1:28" s="4" customFormat="1" ht="25.5">
      <c r="A17" s="52" t="s">
        <v>208</v>
      </c>
      <c r="B17" s="61" t="s">
        <v>88</v>
      </c>
      <c r="C17" s="2" t="s">
        <v>200</v>
      </c>
      <c r="D17" s="2" t="s">
        <v>51</v>
      </c>
      <c r="E17" s="2" t="s">
        <v>52</v>
      </c>
      <c r="F17" s="2" t="s">
        <v>52</v>
      </c>
      <c r="G17" s="2" t="s">
        <v>43</v>
      </c>
      <c r="H17" s="66">
        <v>0</v>
      </c>
      <c r="I17" s="117">
        <v>499000</v>
      </c>
      <c r="J17" s="2" t="s">
        <v>158</v>
      </c>
      <c r="K17" s="64" t="s">
        <v>54</v>
      </c>
      <c r="L17" s="2" t="s">
        <v>262</v>
      </c>
      <c r="M17" s="2" t="s">
        <v>57</v>
      </c>
      <c r="N17" s="2" t="s">
        <v>406</v>
      </c>
      <c r="O17" s="2" t="s">
        <v>109</v>
      </c>
      <c r="P17" s="2" t="s">
        <v>403</v>
      </c>
      <c r="Q17" s="2" t="s">
        <v>43</v>
      </c>
      <c r="R17" s="2" t="s">
        <v>404</v>
      </c>
      <c r="S17" s="2" t="s">
        <v>404</v>
      </c>
      <c r="T17" s="2" t="s">
        <v>404</v>
      </c>
      <c r="U17" s="2" t="s">
        <v>405</v>
      </c>
      <c r="V17" s="2" t="s">
        <v>331</v>
      </c>
      <c r="W17" s="2" t="s">
        <v>404</v>
      </c>
      <c r="X17" s="25">
        <v>125</v>
      </c>
      <c r="Y17" s="25">
        <v>3</v>
      </c>
      <c r="Z17" s="25" t="s">
        <v>51</v>
      </c>
      <c r="AA17" s="51" t="s">
        <v>52</v>
      </c>
      <c r="AB17" s="128"/>
    </row>
    <row r="18" spans="1:28" s="4" customFormat="1" ht="147.75" customHeight="1">
      <c r="A18" s="52" t="s">
        <v>231</v>
      </c>
      <c r="B18" s="61" t="s">
        <v>589</v>
      </c>
      <c r="C18" s="2" t="s">
        <v>407</v>
      </c>
      <c r="D18" s="2" t="s">
        <v>51</v>
      </c>
      <c r="E18" s="2" t="s">
        <v>52</v>
      </c>
      <c r="F18" s="2" t="s">
        <v>52</v>
      </c>
      <c r="G18" s="2">
        <v>2019</v>
      </c>
      <c r="H18" s="66">
        <v>1153938.21</v>
      </c>
      <c r="I18" s="117" t="s">
        <v>43</v>
      </c>
      <c r="J18" s="2" t="s">
        <v>53</v>
      </c>
      <c r="K18" s="64" t="s">
        <v>408</v>
      </c>
      <c r="L18" s="2" t="s">
        <v>409</v>
      </c>
      <c r="M18" s="227" t="s">
        <v>590</v>
      </c>
      <c r="N18" s="227"/>
      <c r="O18" s="227"/>
      <c r="P18" s="2" t="s">
        <v>403</v>
      </c>
      <c r="Q18" s="2" t="s">
        <v>43</v>
      </c>
      <c r="R18" s="2" t="s">
        <v>94</v>
      </c>
      <c r="S18" s="2" t="s">
        <v>94</v>
      </c>
      <c r="T18" s="2" t="s">
        <v>94</v>
      </c>
      <c r="U18" s="2" t="s">
        <v>94</v>
      </c>
      <c r="V18" s="2" t="s">
        <v>331</v>
      </c>
      <c r="W18" s="2" t="s">
        <v>94</v>
      </c>
      <c r="X18" s="25" t="s">
        <v>43</v>
      </c>
      <c r="Y18" s="25" t="s">
        <v>43</v>
      </c>
      <c r="Z18" s="25" t="s">
        <v>52</v>
      </c>
      <c r="AA18" s="51" t="s">
        <v>52</v>
      </c>
      <c r="AB18" s="128"/>
    </row>
    <row r="19" spans="1:27" s="4" customFormat="1" ht="25.5">
      <c r="A19" s="52" t="s">
        <v>232</v>
      </c>
      <c r="B19" s="61" t="s">
        <v>191</v>
      </c>
      <c r="C19" s="2" t="s">
        <v>50</v>
      </c>
      <c r="D19" s="2" t="s">
        <v>51</v>
      </c>
      <c r="E19" s="2" t="s">
        <v>52</v>
      </c>
      <c r="F19" s="2" t="s">
        <v>52</v>
      </c>
      <c r="G19" s="2">
        <v>2015</v>
      </c>
      <c r="H19" s="117">
        <v>37967.13</v>
      </c>
      <c r="I19" s="117">
        <v>0</v>
      </c>
      <c r="J19" s="2" t="s">
        <v>53</v>
      </c>
      <c r="K19" s="60" t="s">
        <v>321</v>
      </c>
      <c r="L19" s="2" t="s">
        <v>193</v>
      </c>
      <c r="M19" s="2" t="s">
        <v>55</v>
      </c>
      <c r="N19" s="2" t="s">
        <v>56</v>
      </c>
      <c r="O19" s="2" t="s">
        <v>410</v>
      </c>
      <c r="P19" s="2" t="s">
        <v>196</v>
      </c>
      <c r="Q19" s="2" t="s">
        <v>43</v>
      </c>
      <c r="R19" s="2" t="s">
        <v>62</v>
      </c>
      <c r="S19" s="2" t="s">
        <v>62</v>
      </c>
      <c r="T19" s="2" t="s">
        <v>63</v>
      </c>
      <c r="U19" s="2" t="s">
        <v>63</v>
      </c>
      <c r="V19" s="2" t="s">
        <v>63</v>
      </c>
      <c r="W19" s="2" t="s">
        <v>63</v>
      </c>
      <c r="X19" s="25">
        <v>72.72</v>
      </c>
      <c r="Y19" s="25" t="s">
        <v>43</v>
      </c>
      <c r="Z19" s="25" t="s">
        <v>52</v>
      </c>
      <c r="AA19" s="51" t="s">
        <v>52</v>
      </c>
    </row>
    <row r="20" spans="1:27" s="11" customFormat="1" ht="12.75">
      <c r="A20" s="215" t="s">
        <v>187</v>
      </c>
      <c r="B20" s="216"/>
      <c r="C20" s="216"/>
      <c r="D20" s="216"/>
      <c r="E20" s="216"/>
      <c r="F20" s="216"/>
      <c r="G20" s="216"/>
      <c r="H20" s="120">
        <f>SUM(H6:H19)</f>
        <v>1191905.3399999999</v>
      </c>
      <c r="I20" s="120">
        <f>SUM(I6:I19)</f>
        <v>14031000</v>
      </c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2"/>
    </row>
    <row r="21" spans="1:27" s="11" customFormat="1" ht="12.75">
      <c r="A21" s="224" t="s">
        <v>240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6"/>
    </row>
    <row r="22" spans="1:27" s="11" customFormat="1" ht="12.75">
      <c r="A22" s="52"/>
      <c r="B22" s="68" t="s">
        <v>64</v>
      </c>
      <c r="C22" s="49"/>
      <c r="D22" s="50"/>
      <c r="E22" s="50"/>
      <c r="F22" s="50"/>
      <c r="G22" s="14"/>
      <c r="H22" s="118">
        <v>0</v>
      </c>
      <c r="I22" s="118">
        <v>0</v>
      </c>
      <c r="J22" s="2"/>
      <c r="K22" s="18"/>
      <c r="L22" s="45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25"/>
      <c r="Y22" s="18"/>
      <c r="Z22" s="18"/>
      <c r="AA22" s="91"/>
    </row>
    <row r="23" spans="1:27" s="11" customFormat="1" ht="12.75">
      <c r="A23" s="215" t="s">
        <v>187</v>
      </c>
      <c r="B23" s="216"/>
      <c r="C23" s="216"/>
      <c r="D23" s="216"/>
      <c r="E23" s="216"/>
      <c r="F23" s="216"/>
      <c r="G23" s="216"/>
      <c r="H23" s="121">
        <f>SUM(H22:H22)</f>
        <v>0</v>
      </c>
      <c r="I23" s="121">
        <f>SUM(I22:I22)</f>
        <v>0</v>
      </c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2"/>
    </row>
    <row r="24" spans="1:27" s="11" customFormat="1" ht="27" customHeight="1">
      <c r="A24" s="221" t="s">
        <v>627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3"/>
    </row>
    <row r="25" spans="1:27" s="63" customFormat="1" ht="102">
      <c r="A25" s="52" t="s">
        <v>160</v>
      </c>
      <c r="B25" s="61" t="s">
        <v>87</v>
      </c>
      <c r="C25" s="2" t="s">
        <v>102</v>
      </c>
      <c r="D25" s="2" t="s">
        <v>51</v>
      </c>
      <c r="E25" s="2" t="s">
        <v>52</v>
      </c>
      <c r="F25" s="2" t="s">
        <v>52</v>
      </c>
      <c r="G25" s="2">
        <v>1987</v>
      </c>
      <c r="H25" s="109">
        <v>0</v>
      </c>
      <c r="I25" s="117">
        <v>6354000</v>
      </c>
      <c r="J25" s="27" t="s">
        <v>158</v>
      </c>
      <c r="K25" s="60" t="s">
        <v>343</v>
      </c>
      <c r="L25" s="2" t="s">
        <v>190</v>
      </c>
      <c r="M25" s="2" t="s">
        <v>361</v>
      </c>
      <c r="N25" s="2" t="s">
        <v>103</v>
      </c>
      <c r="O25" s="2" t="s">
        <v>249</v>
      </c>
      <c r="P25" s="2" t="s">
        <v>250</v>
      </c>
      <c r="Q25" s="2" t="s">
        <v>251</v>
      </c>
      <c r="R25" s="2" t="s">
        <v>62</v>
      </c>
      <c r="S25" s="2" t="s">
        <v>62</v>
      </c>
      <c r="T25" s="2" t="s">
        <v>62</v>
      </c>
      <c r="U25" s="2" t="s">
        <v>62</v>
      </c>
      <c r="V25" s="2" t="s">
        <v>43</v>
      </c>
      <c r="W25" s="2" t="s">
        <v>62</v>
      </c>
      <c r="X25" s="25">
        <v>2367.18</v>
      </c>
      <c r="Y25" s="25">
        <v>3</v>
      </c>
      <c r="Z25" s="25" t="s">
        <v>52</v>
      </c>
      <c r="AA25" s="51" t="s">
        <v>52</v>
      </c>
    </row>
    <row r="26" spans="1:27" s="4" customFormat="1" ht="25.5">
      <c r="A26" s="52" t="s">
        <v>161</v>
      </c>
      <c r="B26" s="61" t="s">
        <v>131</v>
      </c>
      <c r="C26" s="2" t="s">
        <v>134</v>
      </c>
      <c r="D26" s="2" t="s">
        <v>95</v>
      </c>
      <c r="E26" s="2" t="s">
        <v>43</v>
      </c>
      <c r="F26" s="2" t="s">
        <v>95</v>
      </c>
      <c r="G26" s="27" t="s">
        <v>43</v>
      </c>
      <c r="H26" s="117">
        <v>20049</v>
      </c>
      <c r="I26" s="117">
        <v>0</v>
      </c>
      <c r="J26" s="2" t="s">
        <v>53</v>
      </c>
      <c r="K26" s="25" t="s">
        <v>43</v>
      </c>
      <c r="L26" s="2" t="s">
        <v>197</v>
      </c>
      <c r="M26" s="25" t="s">
        <v>43</v>
      </c>
      <c r="N26" s="25" t="s">
        <v>43</v>
      </c>
      <c r="O26" s="25" t="s">
        <v>43</v>
      </c>
      <c r="P26" s="25" t="s">
        <v>43</v>
      </c>
      <c r="Q26" s="25" t="s">
        <v>43</v>
      </c>
      <c r="R26" s="25" t="s">
        <v>43</v>
      </c>
      <c r="S26" s="25" t="s">
        <v>43</v>
      </c>
      <c r="T26" s="25" t="s">
        <v>43</v>
      </c>
      <c r="U26" s="25" t="s">
        <v>43</v>
      </c>
      <c r="V26" s="25" t="s">
        <v>43</v>
      </c>
      <c r="W26" s="25" t="s">
        <v>43</v>
      </c>
      <c r="X26" s="25" t="s">
        <v>43</v>
      </c>
      <c r="Y26" s="25" t="s">
        <v>43</v>
      </c>
      <c r="Z26" s="25" t="s">
        <v>43</v>
      </c>
      <c r="AA26" s="51" t="s">
        <v>43</v>
      </c>
    </row>
    <row r="27" spans="1:27" s="11" customFormat="1" ht="12.75">
      <c r="A27" s="217" t="s">
        <v>187</v>
      </c>
      <c r="B27" s="218"/>
      <c r="C27" s="218"/>
      <c r="D27" s="218"/>
      <c r="E27" s="218"/>
      <c r="F27" s="218"/>
      <c r="G27" s="218"/>
      <c r="H27" s="121">
        <f>SUM(H25:H26)</f>
        <v>20049</v>
      </c>
      <c r="I27" s="121">
        <f>SUM(I25:I26)</f>
        <v>6354000</v>
      </c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2"/>
    </row>
    <row r="28" spans="1:27" s="11" customFormat="1" ht="29.25" customHeight="1">
      <c r="A28" s="224" t="s">
        <v>628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6"/>
    </row>
    <row r="29" spans="1:27" ht="51">
      <c r="A29" s="52" t="s">
        <v>160</v>
      </c>
      <c r="B29" s="1" t="s">
        <v>87</v>
      </c>
      <c r="C29" s="2" t="s">
        <v>43</v>
      </c>
      <c r="D29" s="2" t="s">
        <v>51</v>
      </c>
      <c r="E29" s="2" t="s">
        <v>52</v>
      </c>
      <c r="F29" s="2" t="s">
        <v>52</v>
      </c>
      <c r="G29" s="2">
        <v>1966</v>
      </c>
      <c r="H29" s="163">
        <v>0</v>
      </c>
      <c r="I29" s="117">
        <v>2672000</v>
      </c>
      <c r="J29" s="27" t="s">
        <v>158</v>
      </c>
      <c r="K29" s="64" t="s">
        <v>448</v>
      </c>
      <c r="L29" s="227" t="s">
        <v>306</v>
      </c>
      <c r="M29" s="2" t="s">
        <v>449</v>
      </c>
      <c r="N29" s="2" t="s">
        <v>90</v>
      </c>
      <c r="O29" s="2" t="s">
        <v>91</v>
      </c>
      <c r="P29" s="227" t="s">
        <v>216</v>
      </c>
      <c r="Q29" s="2" t="s">
        <v>246</v>
      </c>
      <c r="R29" s="2" t="s">
        <v>94</v>
      </c>
      <c r="S29" s="2" t="s">
        <v>94</v>
      </c>
      <c r="T29" s="2" t="s">
        <v>94</v>
      </c>
      <c r="U29" s="2" t="s">
        <v>94</v>
      </c>
      <c r="V29" s="2" t="s">
        <v>43</v>
      </c>
      <c r="W29" s="2" t="s">
        <v>94</v>
      </c>
      <c r="X29" s="25">
        <v>1006</v>
      </c>
      <c r="Y29" s="25">
        <v>1</v>
      </c>
      <c r="Z29" s="25" t="s">
        <v>96</v>
      </c>
      <c r="AA29" s="51" t="s">
        <v>52</v>
      </c>
    </row>
    <row r="30" spans="1:27" ht="25.5">
      <c r="A30" s="52" t="s">
        <v>161</v>
      </c>
      <c r="B30" s="1" t="s">
        <v>88</v>
      </c>
      <c r="C30" s="2" t="s">
        <v>43</v>
      </c>
      <c r="D30" s="2" t="s">
        <v>51</v>
      </c>
      <c r="E30" s="2" t="s">
        <v>52</v>
      </c>
      <c r="F30" s="2" t="s">
        <v>52</v>
      </c>
      <c r="G30" s="2">
        <v>1966</v>
      </c>
      <c r="H30" s="163">
        <v>0</v>
      </c>
      <c r="I30" s="117">
        <v>303000</v>
      </c>
      <c r="J30" s="27" t="s">
        <v>158</v>
      </c>
      <c r="K30" s="2" t="s">
        <v>43</v>
      </c>
      <c r="L30" s="227"/>
      <c r="M30" s="2" t="s">
        <v>92</v>
      </c>
      <c r="N30" s="2" t="s">
        <v>61</v>
      </c>
      <c r="O30" s="2" t="s">
        <v>91</v>
      </c>
      <c r="P30" s="227"/>
      <c r="Q30" s="2" t="s">
        <v>43</v>
      </c>
      <c r="R30" s="2" t="s">
        <v>94</v>
      </c>
      <c r="S30" s="2" t="s">
        <v>94</v>
      </c>
      <c r="T30" s="2" t="s">
        <v>94</v>
      </c>
      <c r="U30" s="2" t="s">
        <v>94</v>
      </c>
      <c r="V30" s="2" t="s">
        <v>43</v>
      </c>
      <c r="W30" s="2" t="s">
        <v>94</v>
      </c>
      <c r="X30" s="25">
        <v>76</v>
      </c>
      <c r="Y30" s="25">
        <v>1</v>
      </c>
      <c r="Z30" s="25" t="s">
        <v>96</v>
      </c>
      <c r="AA30" s="51" t="s">
        <v>52</v>
      </c>
    </row>
    <row r="31" spans="1:27" ht="12.75">
      <c r="A31" s="52" t="s">
        <v>162</v>
      </c>
      <c r="B31" s="1" t="s">
        <v>89</v>
      </c>
      <c r="C31" s="2" t="s">
        <v>43</v>
      </c>
      <c r="D31" s="2" t="s">
        <v>51</v>
      </c>
      <c r="E31" s="2" t="s">
        <v>52</v>
      </c>
      <c r="F31" s="2" t="s">
        <v>52</v>
      </c>
      <c r="G31" s="2">
        <v>1966</v>
      </c>
      <c r="H31" s="163">
        <v>0</v>
      </c>
      <c r="I31" s="117">
        <v>186000</v>
      </c>
      <c r="J31" s="27" t="s">
        <v>158</v>
      </c>
      <c r="K31" s="2" t="s">
        <v>43</v>
      </c>
      <c r="L31" s="227"/>
      <c r="M31" s="2" t="s">
        <v>93</v>
      </c>
      <c r="N31" s="2" t="s">
        <v>61</v>
      </c>
      <c r="O31" s="2" t="s">
        <v>91</v>
      </c>
      <c r="P31" s="227"/>
      <c r="Q31" s="2" t="s">
        <v>43</v>
      </c>
      <c r="R31" s="2" t="s">
        <v>94</v>
      </c>
      <c r="S31" s="2" t="s">
        <v>94</v>
      </c>
      <c r="T31" s="2" t="s">
        <v>94</v>
      </c>
      <c r="U31" s="2" t="s">
        <v>94</v>
      </c>
      <c r="V31" s="2" t="s">
        <v>43</v>
      </c>
      <c r="W31" s="2" t="s">
        <v>94</v>
      </c>
      <c r="X31" s="25">
        <v>85</v>
      </c>
      <c r="Y31" s="25">
        <v>1</v>
      </c>
      <c r="Z31" s="25" t="s">
        <v>52</v>
      </c>
      <c r="AA31" s="51" t="s">
        <v>52</v>
      </c>
    </row>
    <row r="32" spans="1:27" s="4" customFormat="1" ht="25.5">
      <c r="A32" s="52" t="s">
        <v>163</v>
      </c>
      <c r="B32" s="104" t="s">
        <v>319</v>
      </c>
      <c r="C32" s="50" t="s">
        <v>525</v>
      </c>
      <c r="D32" s="50" t="s">
        <v>51</v>
      </c>
      <c r="E32" s="50" t="s">
        <v>52</v>
      </c>
      <c r="F32" s="50" t="s">
        <v>52</v>
      </c>
      <c r="G32" s="27">
        <v>1983</v>
      </c>
      <c r="H32" s="163">
        <v>0</v>
      </c>
      <c r="I32" s="117">
        <v>1123000</v>
      </c>
      <c r="J32" s="27" t="s">
        <v>158</v>
      </c>
      <c r="K32" s="107" t="s">
        <v>213</v>
      </c>
      <c r="L32" s="2" t="s">
        <v>205</v>
      </c>
      <c r="M32" s="25" t="s">
        <v>57</v>
      </c>
      <c r="N32" s="25" t="s">
        <v>339</v>
      </c>
      <c r="O32" s="25" t="s">
        <v>61</v>
      </c>
      <c r="P32" s="25" t="s">
        <v>340</v>
      </c>
      <c r="Q32" s="25" t="s">
        <v>43</v>
      </c>
      <c r="R32" s="25" t="s">
        <v>62</v>
      </c>
      <c r="S32" s="25" t="s">
        <v>62</v>
      </c>
      <c r="T32" s="25" t="s">
        <v>62</v>
      </c>
      <c r="U32" s="25" t="s">
        <v>62</v>
      </c>
      <c r="V32" s="25" t="s">
        <v>43</v>
      </c>
      <c r="W32" s="25" t="s">
        <v>62</v>
      </c>
      <c r="X32" s="2">
        <v>274.64</v>
      </c>
      <c r="Y32" s="25">
        <v>2</v>
      </c>
      <c r="Z32" s="25" t="s">
        <v>51</v>
      </c>
      <c r="AA32" s="51" t="s">
        <v>52</v>
      </c>
    </row>
    <row r="33" spans="1:27" s="4" customFormat="1" ht="25.5">
      <c r="A33" s="52" t="s">
        <v>164</v>
      </c>
      <c r="B33" s="61" t="s">
        <v>132</v>
      </c>
      <c r="C33" s="2" t="s">
        <v>134</v>
      </c>
      <c r="D33" s="2" t="s">
        <v>43</v>
      </c>
      <c r="E33" s="2" t="s">
        <v>43</v>
      </c>
      <c r="F33" s="2" t="s">
        <v>43</v>
      </c>
      <c r="G33" s="2" t="s">
        <v>43</v>
      </c>
      <c r="H33" s="117">
        <v>15682.5</v>
      </c>
      <c r="I33" s="117">
        <v>0</v>
      </c>
      <c r="J33" s="2" t="s">
        <v>53</v>
      </c>
      <c r="K33" s="25" t="s">
        <v>43</v>
      </c>
      <c r="L33" s="2" t="s">
        <v>205</v>
      </c>
      <c r="M33" s="25" t="s">
        <v>43</v>
      </c>
      <c r="N33" s="25" t="s">
        <v>43</v>
      </c>
      <c r="O33" s="25" t="s">
        <v>43</v>
      </c>
      <c r="P33" s="25" t="s">
        <v>43</v>
      </c>
      <c r="Q33" s="25" t="s">
        <v>43</v>
      </c>
      <c r="R33" s="25" t="s">
        <v>43</v>
      </c>
      <c r="S33" s="25" t="s">
        <v>43</v>
      </c>
      <c r="T33" s="25" t="s">
        <v>43</v>
      </c>
      <c r="U33" s="25" t="s">
        <v>43</v>
      </c>
      <c r="V33" s="25" t="s">
        <v>43</v>
      </c>
      <c r="W33" s="25" t="s">
        <v>43</v>
      </c>
      <c r="X33" s="25" t="s">
        <v>43</v>
      </c>
      <c r="Y33" s="25" t="s">
        <v>43</v>
      </c>
      <c r="Z33" s="25" t="s">
        <v>43</v>
      </c>
      <c r="AA33" s="51" t="s">
        <v>43</v>
      </c>
    </row>
    <row r="34" spans="1:27" s="4" customFormat="1" ht="25.5">
      <c r="A34" s="52" t="s">
        <v>165</v>
      </c>
      <c r="B34" s="61" t="s">
        <v>133</v>
      </c>
      <c r="C34" s="2" t="s">
        <v>134</v>
      </c>
      <c r="D34" s="2" t="s">
        <v>43</v>
      </c>
      <c r="E34" s="2" t="s">
        <v>43</v>
      </c>
      <c r="F34" s="2" t="s">
        <v>43</v>
      </c>
      <c r="G34" s="2" t="s">
        <v>43</v>
      </c>
      <c r="H34" s="117">
        <v>14206.5</v>
      </c>
      <c r="I34" s="117">
        <v>0</v>
      </c>
      <c r="J34" s="2" t="s">
        <v>53</v>
      </c>
      <c r="K34" s="25" t="s">
        <v>43</v>
      </c>
      <c r="L34" s="2" t="s">
        <v>306</v>
      </c>
      <c r="M34" s="25" t="s">
        <v>43</v>
      </c>
      <c r="N34" s="25" t="s">
        <v>43</v>
      </c>
      <c r="O34" s="25" t="s">
        <v>43</v>
      </c>
      <c r="P34" s="25" t="s">
        <v>43</v>
      </c>
      <c r="Q34" s="25" t="s">
        <v>43</v>
      </c>
      <c r="R34" s="25" t="s">
        <v>43</v>
      </c>
      <c r="S34" s="25" t="s">
        <v>43</v>
      </c>
      <c r="T34" s="25" t="s">
        <v>43</v>
      </c>
      <c r="U34" s="25" t="s">
        <v>43</v>
      </c>
      <c r="V34" s="25" t="s">
        <v>43</v>
      </c>
      <c r="W34" s="25" t="s">
        <v>43</v>
      </c>
      <c r="X34" s="25" t="s">
        <v>43</v>
      </c>
      <c r="Y34" s="25" t="s">
        <v>43</v>
      </c>
      <c r="Z34" s="25" t="s">
        <v>43</v>
      </c>
      <c r="AA34" s="51" t="s">
        <v>43</v>
      </c>
    </row>
    <row r="35" spans="1:27" s="11" customFormat="1" ht="12.75">
      <c r="A35" s="215" t="s">
        <v>187</v>
      </c>
      <c r="B35" s="216"/>
      <c r="C35" s="216"/>
      <c r="D35" s="216"/>
      <c r="E35" s="216"/>
      <c r="F35" s="216"/>
      <c r="G35" s="216"/>
      <c r="H35" s="120">
        <f>SUM(H29:H34)</f>
        <v>29889</v>
      </c>
      <c r="I35" s="120">
        <f>SUM(I29:I34)</f>
        <v>4284000</v>
      </c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2"/>
    </row>
    <row r="36" spans="1:27" s="11" customFormat="1" ht="27" customHeight="1">
      <c r="A36" s="224" t="s">
        <v>629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6"/>
    </row>
    <row r="37" spans="1:27" ht="51">
      <c r="A37" s="52" t="s">
        <v>160</v>
      </c>
      <c r="B37" s="1" t="s">
        <v>87</v>
      </c>
      <c r="C37" s="2" t="s">
        <v>460</v>
      </c>
      <c r="D37" s="2" t="s">
        <v>51</v>
      </c>
      <c r="E37" s="2" t="s">
        <v>52</v>
      </c>
      <c r="F37" s="2" t="s">
        <v>52</v>
      </c>
      <c r="G37" s="2">
        <v>1970</v>
      </c>
      <c r="H37" s="164">
        <v>0</v>
      </c>
      <c r="I37" s="117">
        <v>3532000</v>
      </c>
      <c r="J37" s="27" t="s">
        <v>158</v>
      </c>
      <c r="K37" s="25"/>
      <c r="L37" s="2" t="s">
        <v>462</v>
      </c>
      <c r="M37" s="2" t="s">
        <v>107</v>
      </c>
      <c r="N37" s="2" t="s">
        <v>108</v>
      </c>
      <c r="O37" s="2" t="s">
        <v>91</v>
      </c>
      <c r="P37" s="2" t="s">
        <v>263</v>
      </c>
      <c r="Q37" s="2" t="s">
        <v>463</v>
      </c>
      <c r="R37" s="2" t="s">
        <v>94</v>
      </c>
      <c r="S37" s="2" t="s">
        <v>94</v>
      </c>
      <c r="T37" s="2" t="s">
        <v>94</v>
      </c>
      <c r="U37" s="2" t="s">
        <v>94</v>
      </c>
      <c r="V37" s="2" t="s">
        <v>43</v>
      </c>
      <c r="W37" s="2" t="s">
        <v>94</v>
      </c>
      <c r="X37" s="25">
        <v>1330</v>
      </c>
      <c r="Y37" s="25">
        <v>2</v>
      </c>
      <c r="Z37" s="25" t="s">
        <v>52</v>
      </c>
      <c r="AA37" s="51" t="s">
        <v>52</v>
      </c>
    </row>
    <row r="38" spans="1:27" ht="25.5">
      <c r="A38" s="52" t="s">
        <v>161</v>
      </c>
      <c r="B38" s="1" t="s">
        <v>259</v>
      </c>
      <c r="C38" s="2" t="s">
        <v>461</v>
      </c>
      <c r="D38" s="2" t="s">
        <v>51</v>
      </c>
      <c r="E38" s="2" t="s">
        <v>52</v>
      </c>
      <c r="F38" s="2" t="s">
        <v>52</v>
      </c>
      <c r="G38" s="2">
        <v>2017</v>
      </c>
      <c r="H38" s="109">
        <v>30178.07</v>
      </c>
      <c r="I38" s="117">
        <v>0</v>
      </c>
      <c r="J38" s="27" t="s">
        <v>53</v>
      </c>
      <c r="K38" s="25"/>
      <c r="L38" s="2" t="s">
        <v>462</v>
      </c>
      <c r="M38" s="2" t="s">
        <v>43</v>
      </c>
      <c r="N38" s="2" t="s">
        <v>43</v>
      </c>
      <c r="O38" s="2" t="s">
        <v>43</v>
      </c>
      <c r="P38" s="2" t="s">
        <v>263</v>
      </c>
      <c r="Q38" s="2" t="s">
        <v>43</v>
      </c>
      <c r="R38" s="2" t="s">
        <v>43</v>
      </c>
      <c r="S38" s="2" t="s">
        <v>43</v>
      </c>
      <c r="T38" s="2" t="s">
        <v>43</v>
      </c>
      <c r="U38" s="2" t="s">
        <v>43</v>
      </c>
      <c r="V38" s="2" t="s">
        <v>43</v>
      </c>
      <c r="W38" s="2" t="s">
        <v>43</v>
      </c>
      <c r="X38" s="25">
        <v>341</v>
      </c>
      <c r="Y38" s="25" t="s">
        <v>43</v>
      </c>
      <c r="Z38" s="25" t="s">
        <v>43</v>
      </c>
      <c r="AA38" s="51" t="s">
        <v>43</v>
      </c>
    </row>
    <row r="39" spans="1:27" s="11" customFormat="1" ht="12.75">
      <c r="A39" s="217" t="s">
        <v>187</v>
      </c>
      <c r="B39" s="218"/>
      <c r="C39" s="218"/>
      <c r="D39" s="218"/>
      <c r="E39" s="218"/>
      <c r="F39" s="218"/>
      <c r="G39" s="218"/>
      <c r="H39" s="120">
        <f>SUM(H37:H38)</f>
        <v>30178.07</v>
      </c>
      <c r="I39" s="120">
        <f>SUM(I37:I38)</f>
        <v>3532000</v>
      </c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2"/>
    </row>
    <row r="40" spans="1:27" s="11" customFormat="1" ht="12.75">
      <c r="A40" s="224" t="s">
        <v>630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6"/>
    </row>
    <row r="41" spans="1:27" s="63" customFormat="1" ht="25.5">
      <c r="A41" s="52" t="s">
        <v>160</v>
      </c>
      <c r="B41" s="61" t="s">
        <v>285</v>
      </c>
      <c r="C41" s="2" t="s">
        <v>541</v>
      </c>
      <c r="D41" s="2" t="s">
        <v>51</v>
      </c>
      <c r="E41" s="2" t="s">
        <v>52</v>
      </c>
      <c r="F41" s="2" t="s">
        <v>52</v>
      </c>
      <c r="G41" s="2">
        <v>2009</v>
      </c>
      <c r="H41" s="117">
        <v>2779584</v>
      </c>
      <c r="I41" s="117">
        <v>0</v>
      </c>
      <c r="J41" s="27" t="s">
        <v>53</v>
      </c>
      <c r="K41" s="25" t="s">
        <v>43</v>
      </c>
      <c r="L41" s="2" t="s">
        <v>557</v>
      </c>
      <c r="M41" s="2" t="s">
        <v>544</v>
      </c>
      <c r="N41" s="2" t="s">
        <v>545</v>
      </c>
      <c r="O41" s="2" t="s">
        <v>109</v>
      </c>
      <c r="P41" s="37" t="s">
        <v>43</v>
      </c>
      <c r="Q41" s="37" t="s">
        <v>43</v>
      </c>
      <c r="R41" s="2" t="s">
        <v>62</v>
      </c>
      <c r="S41" s="2" t="s">
        <v>62</v>
      </c>
      <c r="T41" s="2" t="s">
        <v>62</v>
      </c>
      <c r="U41" s="2" t="s">
        <v>62</v>
      </c>
      <c r="V41" s="2" t="s">
        <v>95</v>
      </c>
      <c r="W41" s="2" t="s">
        <v>62</v>
      </c>
      <c r="X41" s="25">
        <v>73.35</v>
      </c>
      <c r="Y41" s="25">
        <v>1</v>
      </c>
      <c r="Z41" s="25" t="s">
        <v>52</v>
      </c>
      <c r="AA41" s="51" t="s">
        <v>52</v>
      </c>
    </row>
    <row r="42" spans="1:27" s="63" customFormat="1" ht="38.25">
      <c r="A42" s="52" t="s">
        <v>161</v>
      </c>
      <c r="B42" s="61" t="s">
        <v>524</v>
      </c>
      <c r="C42" s="2" t="s">
        <v>540</v>
      </c>
      <c r="D42" s="2" t="s">
        <v>51</v>
      </c>
      <c r="E42" s="2" t="s">
        <v>52</v>
      </c>
      <c r="F42" s="2" t="s">
        <v>52</v>
      </c>
      <c r="G42" s="2">
        <v>1985</v>
      </c>
      <c r="H42" s="117">
        <v>0</v>
      </c>
      <c r="I42" s="117">
        <v>177000</v>
      </c>
      <c r="J42" s="27" t="s">
        <v>158</v>
      </c>
      <c r="K42" s="25" t="s">
        <v>43</v>
      </c>
      <c r="L42" s="2" t="s">
        <v>287</v>
      </c>
      <c r="M42" s="2" t="s">
        <v>544</v>
      </c>
      <c r="N42" s="2" t="s">
        <v>545</v>
      </c>
      <c r="O42" s="2" t="s">
        <v>109</v>
      </c>
      <c r="P42" s="37" t="s">
        <v>43</v>
      </c>
      <c r="Q42" s="37" t="s">
        <v>43</v>
      </c>
      <c r="R42" s="2" t="s">
        <v>62</v>
      </c>
      <c r="S42" s="2" t="s">
        <v>62</v>
      </c>
      <c r="T42" s="2" t="s">
        <v>62</v>
      </c>
      <c r="U42" s="2" t="s">
        <v>62</v>
      </c>
      <c r="V42" s="2" t="s">
        <v>95</v>
      </c>
      <c r="W42" s="2" t="s">
        <v>62</v>
      </c>
      <c r="X42" s="25">
        <v>46.05</v>
      </c>
      <c r="Y42" s="25">
        <v>1</v>
      </c>
      <c r="Z42" s="25" t="s">
        <v>52</v>
      </c>
      <c r="AA42" s="51" t="s">
        <v>52</v>
      </c>
    </row>
    <row r="43" spans="1:27" s="63" customFormat="1" ht="25.5">
      <c r="A43" s="52" t="s">
        <v>162</v>
      </c>
      <c r="B43" s="61" t="s">
        <v>286</v>
      </c>
      <c r="C43" s="2" t="s">
        <v>541</v>
      </c>
      <c r="D43" s="2" t="s">
        <v>51</v>
      </c>
      <c r="E43" s="2" t="s">
        <v>52</v>
      </c>
      <c r="F43" s="2" t="s">
        <v>52</v>
      </c>
      <c r="G43" s="2">
        <v>1993</v>
      </c>
      <c r="H43" s="117">
        <v>0</v>
      </c>
      <c r="I43" s="117">
        <v>231000</v>
      </c>
      <c r="J43" s="27" t="s">
        <v>158</v>
      </c>
      <c r="K43" s="25" t="s">
        <v>43</v>
      </c>
      <c r="L43" s="2" t="s">
        <v>559</v>
      </c>
      <c r="M43" s="2" t="s">
        <v>544</v>
      </c>
      <c r="N43" s="2" t="s">
        <v>545</v>
      </c>
      <c r="O43" s="2" t="s">
        <v>109</v>
      </c>
      <c r="P43" s="37" t="s">
        <v>43</v>
      </c>
      <c r="Q43" s="37" t="s">
        <v>43</v>
      </c>
      <c r="R43" s="2" t="s">
        <v>62</v>
      </c>
      <c r="S43" s="2" t="s">
        <v>62</v>
      </c>
      <c r="T43" s="2" t="s">
        <v>62</v>
      </c>
      <c r="U43" s="2" t="s">
        <v>62</v>
      </c>
      <c r="V43" s="2" t="s">
        <v>95</v>
      </c>
      <c r="W43" s="2" t="s">
        <v>62</v>
      </c>
      <c r="X43" s="25">
        <v>47.3</v>
      </c>
      <c r="Y43" s="25">
        <v>1</v>
      </c>
      <c r="Z43" s="25" t="s">
        <v>52</v>
      </c>
      <c r="AA43" s="51" t="s">
        <v>52</v>
      </c>
    </row>
    <row r="44" spans="1:27" s="63" customFormat="1" ht="25.5">
      <c r="A44" s="52" t="s">
        <v>163</v>
      </c>
      <c r="B44" s="61" t="s">
        <v>286</v>
      </c>
      <c r="C44" s="2" t="s">
        <v>541</v>
      </c>
      <c r="D44" s="2" t="s">
        <v>51</v>
      </c>
      <c r="E44" s="2" t="s">
        <v>52</v>
      </c>
      <c r="F44" s="2" t="s">
        <v>52</v>
      </c>
      <c r="G44" s="2">
        <v>1996</v>
      </c>
      <c r="H44" s="117">
        <v>0</v>
      </c>
      <c r="I44" s="117">
        <v>73000</v>
      </c>
      <c r="J44" s="27" t="s">
        <v>158</v>
      </c>
      <c r="K44" s="25" t="s">
        <v>43</v>
      </c>
      <c r="L44" s="2" t="s">
        <v>558</v>
      </c>
      <c r="M44" s="2" t="s">
        <v>544</v>
      </c>
      <c r="N44" s="2" t="s">
        <v>545</v>
      </c>
      <c r="O44" s="2" t="s">
        <v>109</v>
      </c>
      <c r="P44" s="37" t="s">
        <v>43</v>
      </c>
      <c r="Q44" s="37" t="s">
        <v>43</v>
      </c>
      <c r="R44" s="2" t="s">
        <v>62</v>
      </c>
      <c r="S44" s="2" t="s">
        <v>62</v>
      </c>
      <c r="T44" s="2" t="s">
        <v>62</v>
      </c>
      <c r="U44" s="2" t="s">
        <v>62</v>
      </c>
      <c r="V44" s="2" t="s">
        <v>95</v>
      </c>
      <c r="W44" s="2" t="s">
        <v>62</v>
      </c>
      <c r="X44" s="25">
        <v>15</v>
      </c>
      <c r="Y44" s="25">
        <v>1</v>
      </c>
      <c r="Z44" s="25" t="s">
        <v>52</v>
      </c>
      <c r="AA44" s="51" t="s">
        <v>52</v>
      </c>
    </row>
    <row r="45" spans="1:27" s="63" customFormat="1" ht="25.5">
      <c r="A45" s="52" t="s">
        <v>164</v>
      </c>
      <c r="B45" s="61" t="s">
        <v>117</v>
      </c>
      <c r="C45" s="2" t="s">
        <v>542</v>
      </c>
      <c r="D45" s="2" t="s">
        <v>51</v>
      </c>
      <c r="E45" s="2" t="s">
        <v>52</v>
      </c>
      <c r="F45" s="2" t="s">
        <v>52</v>
      </c>
      <c r="G45" s="2">
        <v>1986</v>
      </c>
      <c r="H45" s="117">
        <v>0</v>
      </c>
      <c r="I45" s="117">
        <v>1549000</v>
      </c>
      <c r="J45" s="27" t="s">
        <v>158</v>
      </c>
      <c r="K45" s="25" t="s">
        <v>43</v>
      </c>
      <c r="L45" s="2" t="s">
        <v>562</v>
      </c>
      <c r="M45" s="2" t="s">
        <v>544</v>
      </c>
      <c r="N45" s="2" t="s">
        <v>545</v>
      </c>
      <c r="O45" s="2" t="s">
        <v>109</v>
      </c>
      <c r="P45" s="37" t="s">
        <v>43</v>
      </c>
      <c r="Q45" s="37" t="s">
        <v>43</v>
      </c>
      <c r="R45" s="2" t="s">
        <v>62</v>
      </c>
      <c r="S45" s="2" t="s">
        <v>62</v>
      </c>
      <c r="T45" s="2" t="s">
        <v>62</v>
      </c>
      <c r="U45" s="2" t="s">
        <v>62</v>
      </c>
      <c r="V45" s="2" t="s">
        <v>95</v>
      </c>
      <c r="W45" s="2" t="s">
        <v>62</v>
      </c>
      <c r="X45" s="25">
        <v>213.4</v>
      </c>
      <c r="Y45" s="25">
        <v>1</v>
      </c>
      <c r="Z45" s="25" t="s">
        <v>52</v>
      </c>
      <c r="AA45" s="51" t="s">
        <v>52</v>
      </c>
    </row>
    <row r="46" spans="1:27" s="63" customFormat="1" ht="25.5">
      <c r="A46" s="52" t="s">
        <v>165</v>
      </c>
      <c r="B46" s="61" t="s">
        <v>118</v>
      </c>
      <c r="C46" s="2" t="s">
        <v>542</v>
      </c>
      <c r="D46" s="2" t="s">
        <v>51</v>
      </c>
      <c r="E46" s="2" t="s">
        <v>52</v>
      </c>
      <c r="F46" s="2" t="s">
        <v>52</v>
      </c>
      <c r="G46" s="2">
        <v>1988</v>
      </c>
      <c r="H46" s="117">
        <v>0</v>
      </c>
      <c r="I46" s="117">
        <v>2457000</v>
      </c>
      <c r="J46" s="27" t="s">
        <v>158</v>
      </c>
      <c r="K46" s="25" t="s">
        <v>43</v>
      </c>
      <c r="L46" s="2" t="s">
        <v>561</v>
      </c>
      <c r="M46" s="2" t="s">
        <v>544</v>
      </c>
      <c r="N46" s="2" t="s">
        <v>545</v>
      </c>
      <c r="O46" s="2" t="s">
        <v>109</v>
      </c>
      <c r="P46" s="37" t="s">
        <v>43</v>
      </c>
      <c r="Q46" s="37" t="s">
        <v>43</v>
      </c>
      <c r="R46" s="2" t="s">
        <v>62</v>
      </c>
      <c r="S46" s="2" t="s">
        <v>62</v>
      </c>
      <c r="T46" s="2" t="s">
        <v>62</v>
      </c>
      <c r="U46" s="2" t="s">
        <v>62</v>
      </c>
      <c r="V46" s="2" t="s">
        <v>95</v>
      </c>
      <c r="W46" s="2" t="s">
        <v>62</v>
      </c>
      <c r="X46" s="25">
        <v>338.6</v>
      </c>
      <c r="Y46" s="25">
        <v>1</v>
      </c>
      <c r="Z46" s="25" t="s">
        <v>52</v>
      </c>
      <c r="AA46" s="51" t="s">
        <v>52</v>
      </c>
    </row>
    <row r="47" spans="1:27" s="63" customFormat="1" ht="25.5">
      <c r="A47" s="52" t="s">
        <v>166</v>
      </c>
      <c r="B47" s="61" t="s">
        <v>119</v>
      </c>
      <c r="C47" s="2" t="s">
        <v>542</v>
      </c>
      <c r="D47" s="2" t="s">
        <v>51</v>
      </c>
      <c r="E47" s="2" t="s">
        <v>52</v>
      </c>
      <c r="F47" s="2" t="s">
        <v>52</v>
      </c>
      <c r="G47" s="2">
        <v>1988</v>
      </c>
      <c r="H47" s="117">
        <v>0</v>
      </c>
      <c r="I47" s="117">
        <v>1868000</v>
      </c>
      <c r="J47" s="27" t="s">
        <v>158</v>
      </c>
      <c r="K47" s="25" t="s">
        <v>43</v>
      </c>
      <c r="L47" s="2" t="s">
        <v>565</v>
      </c>
      <c r="M47" s="2" t="s">
        <v>544</v>
      </c>
      <c r="N47" s="2" t="s">
        <v>545</v>
      </c>
      <c r="O47" s="2" t="s">
        <v>109</v>
      </c>
      <c r="P47" s="37" t="s">
        <v>43</v>
      </c>
      <c r="Q47" s="37" t="s">
        <v>43</v>
      </c>
      <c r="R47" s="2" t="s">
        <v>62</v>
      </c>
      <c r="S47" s="2" t="s">
        <v>62</v>
      </c>
      <c r="T47" s="2" t="s">
        <v>62</v>
      </c>
      <c r="U47" s="2" t="s">
        <v>62</v>
      </c>
      <c r="V47" s="2" t="s">
        <v>95</v>
      </c>
      <c r="W47" s="2" t="s">
        <v>62</v>
      </c>
      <c r="X47" s="25">
        <v>257.4</v>
      </c>
      <c r="Y47" s="25">
        <v>1</v>
      </c>
      <c r="Z47" s="25" t="s">
        <v>52</v>
      </c>
      <c r="AA47" s="51" t="s">
        <v>52</v>
      </c>
    </row>
    <row r="48" spans="1:27" s="63" customFormat="1" ht="25.5">
      <c r="A48" s="52" t="s">
        <v>167</v>
      </c>
      <c r="B48" s="61" t="s">
        <v>120</v>
      </c>
      <c r="C48" s="2" t="s">
        <v>543</v>
      </c>
      <c r="D48" s="2" t="s">
        <v>51</v>
      </c>
      <c r="E48" s="2" t="s">
        <v>52</v>
      </c>
      <c r="F48" s="2" t="s">
        <v>52</v>
      </c>
      <c r="G48" s="2">
        <v>1972</v>
      </c>
      <c r="H48" s="117">
        <v>0</v>
      </c>
      <c r="I48" s="117">
        <v>435000</v>
      </c>
      <c r="J48" s="27" t="s">
        <v>158</v>
      </c>
      <c r="K48" s="25" t="s">
        <v>43</v>
      </c>
      <c r="L48" s="2" t="s">
        <v>564</v>
      </c>
      <c r="M48" s="2" t="s">
        <v>544</v>
      </c>
      <c r="N48" s="2" t="s">
        <v>545</v>
      </c>
      <c r="O48" s="2" t="s">
        <v>109</v>
      </c>
      <c r="P48" s="37" t="s">
        <v>43</v>
      </c>
      <c r="Q48" s="37" t="s">
        <v>43</v>
      </c>
      <c r="R48" s="2" t="s">
        <v>62</v>
      </c>
      <c r="S48" s="2" t="s">
        <v>62</v>
      </c>
      <c r="T48" s="2" t="s">
        <v>62</v>
      </c>
      <c r="U48" s="2" t="s">
        <v>62</v>
      </c>
      <c r="V48" s="2" t="s">
        <v>95</v>
      </c>
      <c r="W48" s="2" t="s">
        <v>62</v>
      </c>
      <c r="X48" s="25">
        <v>60</v>
      </c>
      <c r="Y48" s="25">
        <v>1</v>
      </c>
      <c r="Z48" s="25" t="s">
        <v>52</v>
      </c>
      <c r="AA48" s="51" t="s">
        <v>52</v>
      </c>
    </row>
    <row r="49" spans="1:28" s="63" customFormat="1" ht="25.5">
      <c r="A49" s="52" t="s">
        <v>168</v>
      </c>
      <c r="B49" s="1" t="s">
        <v>535</v>
      </c>
      <c r="C49" s="2" t="s">
        <v>542</v>
      </c>
      <c r="D49" s="2" t="s">
        <v>51</v>
      </c>
      <c r="E49" s="2" t="s">
        <v>52</v>
      </c>
      <c r="F49" s="2" t="s">
        <v>52</v>
      </c>
      <c r="G49" s="2">
        <v>1988</v>
      </c>
      <c r="H49" s="164">
        <v>5324</v>
      </c>
      <c r="I49" s="117">
        <v>0</v>
      </c>
      <c r="J49" s="27" t="s">
        <v>53</v>
      </c>
      <c r="K49" s="25" t="s">
        <v>43</v>
      </c>
      <c r="L49" s="2" t="s">
        <v>563</v>
      </c>
      <c r="M49" s="2" t="s">
        <v>43</v>
      </c>
      <c r="N49" s="2" t="s">
        <v>43</v>
      </c>
      <c r="O49" s="2" t="s">
        <v>43</v>
      </c>
      <c r="P49" s="37" t="s">
        <v>43</v>
      </c>
      <c r="Q49" s="37" t="s">
        <v>43</v>
      </c>
      <c r="R49" s="37" t="s">
        <v>43</v>
      </c>
      <c r="S49" s="37" t="s">
        <v>43</v>
      </c>
      <c r="T49" s="37" t="s">
        <v>43</v>
      </c>
      <c r="U49" s="37" t="s">
        <v>43</v>
      </c>
      <c r="V49" s="37" t="s">
        <v>43</v>
      </c>
      <c r="W49" s="37" t="s">
        <v>43</v>
      </c>
      <c r="X49" s="37" t="s">
        <v>43</v>
      </c>
      <c r="Y49" s="37" t="s">
        <v>43</v>
      </c>
      <c r="Z49" s="37" t="s">
        <v>43</v>
      </c>
      <c r="AA49" s="74" t="s">
        <v>43</v>
      </c>
      <c r="AB49" s="144"/>
    </row>
    <row r="50" spans="1:28" s="63" customFormat="1" ht="25.5">
      <c r="A50" s="52" t="s">
        <v>169</v>
      </c>
      <c r="B50" s="1" t="s">
        <v>536</v>
      </c>
      <c r="C50" s="2" t="s">
        <v>542</v>
      </c>
      <c r="D50" s="2" t="s">
        <v>51</v>
      </c>
      <c r="E50" s="2" t="s">
        <v>52</v>
      </c>
      <c r="F50" s="2" t="s">
        <v>52</v>
      </c>
      <c r="G50" s="2">
        <v>2015</v>
      </c>
      <c r="H50" s="164">
        <v>119569.02</v>
      </c>
      <c r="I50" s="117">
        <v>0</v>
      </c>
      <c r="J50" s="27" t="s">
        <v>53</v>
      </c>
      <c r="K50" s="25" t="s">
        <v>43</v>
      </c>
      <c r="L50" s="2" t="s">
        <v>563</v>
      </c>
      <c r="M50" s="2" t="s">
        <v>43</v>
      </c>
      <c r="N50" s="2" t="s">
        <v>43</v>
      </c>
      <c r="O50" s="2" t="s">
        <v>43</v>
      </c>
      <c r="P50" s="37" t="s">
        <v>43</v>
      </c>
      <c r="Q50" s="37" t="s">
        <v>43</v>
      </c>
      <c r="R50" s="37" t="s">
        <v>43</v>
      </c>
      <c r="S50" s="37" t="s">
        <v>43</v>
      </c>
      <c r="T50" s="37" t="s">
        <v>43</v>
      </c>
      <c r="U50" s="37" t="s">
        <v>43</v>
      </c>
      <c r="V50" s="37" t="s">
        <v>43</v>
      </c>
      <c r="W50" s="37" t="s">
        <v>43</v>
      </c>
      <c r="X50" s="37" t="s">
        <v>43</v>
      </c>
      <c r="Y50" s="37" t="s">
        <v>43</v>
      </c>
      <c r="Z50" s="37" t="s">
        <v>43</v>
      </c>
      <c r="AA50" s="74" t="s">
        <v>43</v>
      </c>
      <c r="AB50" s="144"/>
    </row>
    <row r="51" spans="1:28" s="63" customFormat="1" ht="25.5">
      <c r="A51" s="52" t="s">
        <v>207</v>
      </c>
      <c r="B51" s="1" t="s">
        <v>537</v>
      </c>
      <c r="C51" s="2" t="s">
        <v>542</v>
      </c>
      <c r="D51" s="2" t="s">
        <v>51</v>
      </c>
      <c r="E51" s="2" t="s">
        <v>52</v>
      </c>
      <c r="F51" s="2" t="s">
        <v>52</v>
      </c>
      <c r="G51" s="2">
        <v>1986</v>
      </c>
      <c r="H51" s="164">
        <v>5324</v>
      </c>
      <c r="I51" s="117">
        <v>0</v>
      </c>
      <c r="J51" s="27" t="s">
        <v>53</v>
      </c>
      <c r="K51" s="25" t="s">
        <v>43</v>
      </c>
      <c r="L51" s="2" t="s">
        <v>562</v>
      </c>
      <c r="M51" s="2" t="s">
        <v>43</v>
      </c>
      <c r="N51" s="2" t="s">
        <v>43</v>
      </c>
      <c r="O51" s="2" t="s">
        <v>43</v>
      </c>
      <c r="P51" s="37" t="s">
        <v>43</v>
      </c>
      <c r="Q51" s="37" t="s">
        <v>43</v>
      </c>
      <c r="R51" s="37" t="s">
        <v>43</v>
      </c>
      <c r="S51" s="37" t="s">
        <v>43</v>
      </c>
      <c r="T51" s="37" t="s">
        <v>43</v>
      </c>
      <c r="U51" s="37" t="s">
        <v>43</v>
      </c>
      <c r="V51" s="37" t="s">
        <v>43</v>
      </c>
      <c r="W51" s="37" t="s">
        <v>43</v>
      </c>
      <c r="X51" s="37" t="s">
        <v>43</v>
      </c>
      <c r="Y51" s="37" t="s">
        <v>43</v>
      </c>
      <c r="Z51" s="37" t="s">
        <v>43</v>
      </c>
      <c r="AA51" s="74" t="s">
        <v>43</v>
      </c>
      <c r="AB51" s="144"/>
    </row>
    <row r="52" spans="1:28" s="63" customFormat="1" ht="25.5">
      <c r="A52" s="52" t="s">
        <v>208</v>
      </c>
      <c r="B52" s="1" t="s">
        <v>537</v>
      </c>
      <c r="C52" s="2" t="s">
        <v>542</v>
      </c>
      <c r="D52" s="2" t="s">
        <v>51</v>
      </c>
      <c r="E52" s="2" t="s">
        <v>52</v>
      </c>
      <c r="F52" s="2" t="s">
        <v>52</v>
      </c>
      <c r="G52" s="2">
        <v>1988</v>
      </c>
      <c r="H52" s="164">
        <v>5324</v>
      </c>
      <c r="I52" s="117">
        <v>0</v>
      </c>
      <c r="J52" s="27" t="s">
        <v>53</v>
      </c>
      <c r="K52" s="25" t="s">
        <v>43</v>
      </c>
      <c r="L52" s="2" t="s">
        <v>561</v>
      </c>
      <c r="M52" s="2" t="s">
        <v>43</v>
      </c>
      <c r="N52" s="2" t="s">
        <v>43</v>
      </c>
      <c r="O52" s="2" t="s">
        <v>43</v>
      </c>
      <c r="P52" s="37" t="s">
        <v>43</v>
      </c>
      <c r="Q52" s="37" t="s">
        <v>43</v>
      </c>
      <c r="R52" s="37" t="s">
        <v>43</v>
      </c>
      <c r="S52" s="37" t="s">
        <v>43</v>
      </c>
      <c r="T52" s="37" t="s">
        <v>43</v>
      </c>
      <c r="U52" s="37" t="s">
        <v>43</v>
      </c>
      <c r="V52" s="37" t="s">
        <v>43</v>
      </c>
      <c r="W52" s="37" t="s">
        <v>43</v>
      </c>
      <c r="X52" s="37" t="s">
        <v>43</v>
      </c>
      <c r="Y52" s="37" t="s">
        <v>43</v>
      </c>
      <c r="Z52" s="37" t="s">
        <v>43</v>
      </c>
      <c r="AA52" s="74" t="s">
        <v>43</v>
      </c>
      <c r="AB52" s="144"/>
    </row>
    <row r="53" spans="1:28" s="63" customFormat="1" ht="25.5">
      <c r="A53" s="52" t="s">
        <v>231</v>
      </c>
      <c r="B53" s="1" t="s">
        <v>535</v>
      </c>
      <c r="C53" s="2" t="s">
        <v>542</v>
      </c>
      <c r="D53" s="2" t="s">
        <v>51</v>
      </c>
      <c r="E53" s="2" t="s">
        <v>52</v>
      </c>
      <c r="F53" s="2" t="s">
        <v>52</v>
      </c>
      <c r="G53" s="2">
        <v>2009</v>
      </c>
      <c r="H53" s="164">
        <v>88239.6</v>
      </c>
      <c r="I53" s="117">
        <v>0</v>
      </c>
      <c r="J53" s="27" t="s">
        <v>53</v>
      </c>
      <c r="K53" s="25" t="s">
        <v>43</v>
      </c>
      <c r="L53" s="2" t="s">
        <v>560</v>
      </c>
      <c r="M53" s="2" t="s">
        <v>43</v>
      </c>
      <c r="N53" s="2" t="s">
        <v>43</v>
      </c>
      <c r="O53" s="2" t="s">
        <v>43</v>
      </c>
      <c r="P53" s="37" t="s">
        <v>43</v>
      </c>
      <c r="Q53" s="37" t="s">
        <v>43</v>
      </c>
      <c r="R53" s="37" t="s">
        <v>43</v>
      </c>
      <c r="S53" s="37" t="s">
        <v>43</v>
      </c>
      <c r="T53" s="37" t="s">
        <v>43</v>
      </c>
      <c r="U53" s="37" t="s">
        <v>43</v>
      </c>
      <c r="V53" s="37" t="s">
        <v>43</v>
      </c>
      <c r="W53" s="37" t="s">
        <v>43</v>
      </c>
      <c r="X53" s="37" t="s">
        <v>43</v>
      </c>
      <c r="Y53" s="37" t="s">
        <v>43</v>
      </c>
      <c r="Z53" s="37" t="s">
        <v>43</v>
      </c>
      <c r="AA53" s="74" t="s">
        <v>43</v>
      </c>
      <c r="AB53" s="144"/>
    </row>
    <row r="54" spans="1:28" s="63" customFormat="1" ht="25.5">
      <c r="A54" s="52" t="s">
        <v>232</v>
      </c>
      <c r="B54" s="1" t="s">
        <v>539</v>
      </c>
      <c r="C54" s="2" t="s">
        <v>541</v>
      </c>
      <c r="D54" s="2" t="s">
        <v>51</v>
      </c>
      <c r="E54" s="2" t="s">
        <v>52</v>
      </c>
      <c r="F54" s="2" t="s">
        <v>52</v>
      </c>
      <c r="G54" s="2">
        <v>1993</v>
      </c>
      <c r="H54" s="164">
        <v>147064</v>
      </c>
      <c r="I54" s="117">
        <v>0</v>
      </c>
      <c r="J54" s="27" t="s">
        <v>53</v>
      </c>
      <c r="K54" s="25" t="s">
        <v>43</v>
      </c>
      <c r="L54" s="2" t="s">
        <v>559</v>
      </c>
      <c r="M54" s="2" t="s">
        <v>43</v>
      </c>
      <c r="N54" s="2" t="s">
        <v>43</v>
      </c>
      <c r="O54" s="2" t="s">
        <v>43</v>
      </c>
      <c r="P54" s="37" t="s">
        <v>43</v>
      </c>
      <c r="Q54" s="37" t="s">
        <v>43</v>
      </c>
      <c r="R54" s="37" t="s">
        <v>43</v>
      </c>
      <c r="S54" s="37" t="s">
        <v>43</v>
      </c>
      <c r="T54" s="37" t="s">
        <v>43</v>
      </c>
      <c r="U54" s="37" t="s">
        <v>43</v>
      </c>
      <c r="V54" s="37" t="s">
        <v>43</v>
      </c>
      <c r="W54" s="37" t="s">
        <v>43</v>
      </c>
      <c r="X54" s="37" t="s">
        <v>43</v>
      </c>
      <c r="Y54" s="37" t="s">
        <v>43</v>
      </c>
      <c r="Z54" s="37" t="s">
        <v>43</v>
      </c>
      <c r="AA54" s="74" t="s">
        <v>43</v>
      </c>
      <c r="AB54" s="144"/>
    </row>
    <row r="55" spans="1:28" s="63" customFormat="1" ht="25.5">
      <c r="A55" s="52" t="s">
        <v>233</v>
      </c>
      <c r="B55" s="1" t="s">
        <v>538</v>
      </c>
      <c r="C55" s="2" t="s">
        <v>541</v>
      </c>
      <c r="D55" s="2" t="s">
        <v>51</v>
      </c>
      <c r="E55" s="2" t="s">
        <v>52</v>
      </c>
      <c r="F55" s="2" t="s">
        <v>52</v>
      </c>
      <c r="G55" s="2">
        <v>1997</v>
      </c>
      <c r="H55" s="164">
        <v>291110</v>
      </c>
      <c r="I55" s="117">
        <v>0</v>
      </c>
      <c r="J55" s="27" t="s">
        <v>53</v>
      </c>
      <c r="K55" s="25" t="s">
        <v>43</v>
      </c>
      <c r="L55" s="2" t="s">
        <v>558</v>
      </c>
      <c r="M55" s="2" t="s">
        <v>43</v>
      </c>
      <c r="N55" s="2" t="s">
        <v>43</v>
      </c>
      <c r="O55" s="2" t="s">
        <v>43</v>
      </c>
      <c r="P55" s="37" t="s">
        <v>43</v>
      </c>
      <c r="Q55" s="37" t="s">
        <v>43</v>
      </c>
      <c r="R55" s="37" t="s">
        <v>43</v>
      </c>
      <c r="S55" s="37" t="s">
        <v>43</v>
      </c>
      <c r="T55" s="37" t="s">
        <v>43</v>
      </c>
      <c r="U55" s="37" t="s">
        <v>43</v>
      </c>
      <c r="V55" s="37" t="s">
        <v>43</v>
      </c>
      <c r="W55" s="37" t="s">
        <v>43</v>
      </c>
      <c r="X55" s="37" t="s">
        <v>43</v>
      </c>
      <c r="Y55" s="37" t="s">
        <v>43</v>
      </c>
      <c r="Z55" s="37" t="s">
        <v>43</v>
      </c>
      <c r="AA55" s="74" t="s">
        <v>43</v>
      </c>
      <c r="AB55" s="144"/>
    </row>
    <row r="56" spans="1:28" s="63" customFormat="1" ht="24.75" customHeight="1">
      <c r="A56" s="52" t="s">
        <v>555</v>
      </c>
      <c r="B56" s="1" t="s">
        <v>556</v>
      </c>
      <c r="C56" s="2" t="s">
        <v>43</v>
      </c>
      <c r="D56" s="2" t="s">
        <v>43</v>
      </c>
      <c r="E56" s="2" t="s">
        <v>43</v>
      </c>
      <c r="F56" s="2" t="s">
        <v>43</v>
      </c>
      <c r="G56" s="2" t="s">
        <v>566</v>
      </c>
      <c r="H56" s="164">
        <v>2063964.87</v>
      </c>
      <c r="I56" s="117">
        <v>0</v>
      </c>
      <c r="J56" s="27" t="s">
        <v>53</v>
      </c>
      <c r="K56" s="25" t="s">
        <v>43</v>
      </c>
      <c r="L56" s="2" t="s">
        <v>159</v>
      </c>
      <c r="M56" s="2" t="s">
        <v>43</v>
      </c>
      <c r="N56" s="2" t="s">
        <v>43</v>
      </c>
      <c r="O56" s="2" t="s">
        <v>43</v>
      </c>
      <c r="P56" s="2" t="s">
        <v>43</v>
      </c>
      <c r="Q56" s="37" t="s">
        <v>43</v>
      </c>
      <c r="R56" s="37" t="s">
        <v>43</v>
      </c>
      <c r="S56" s="37" t="s">
        <v>43</v>
      </c>
      <c r="T56" s="37" t="s">
        <v>43</v>
      </c>
      <c r="U56" s="37" t="s">
        <v>43</v>
      </c>
      <c r="V56" s="37" t="s">
        <v>43</v>
      </c>
      <c r="W56" s="37" t="s">
        <v>43</v>
      </c>
      <c r="X56" s="37" t="s">
        <v>43</v>
      </c>
      <c r="Y56" s="37" t="s">
        <v>43</v>
      </c>
      <c r="Z56" s="37" t="s">
        <v>43</v>
      </c>
      <c r="AA56" s="74" t="s">
        <v>43</v>
      </c>
      <c r="AB56" s="144"/>
    </row>
    <row r="57" spans="1:27" s="11" customFormat="1" ht="12.75">
      <c r="A57" s="215" t="s">
        <v>187</v>
      </c>
      <c r="B57" s="216"/>
      <c r="C57" s="216"/>
      <c r="D57" s="216"/>
      <c r="E57" s="216"/>
      <c r="F57" s="216"/>
      <c r="G57" s="216"/>
      <c r="H57" s="120">
        <f>SUM(H41:H56)</f>
        <v>5505503.49</v>
      </c>
      <c r="I57" s="120">
        <f>SUM(I41:I56)</f>
        <v>6790000</v>
      </c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2"/>
    </row>
    <row r="58" spans="1:27" s="11" customFormat="1" ht="12.75">
      <c r="A58" s="224" t="s">
        <v>631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6"/>
    </row>
    <row r="59" spans="1:27" s="11" customFormat="1" ht="12.75">
      <c r="A59" s="52"/>
      <c r="B59" s="68" t="s">
        <v>64</v>
      </c>
      <c r="C59" s="49"/>
      <c r="D59" s="50"/>
      <c r="E59" s="50"/>
      <c r="F59" s="50"/>
      <c r="G59" s="14"/>
      <c r="H59" s="117">
        <v>0</v>
      </c>
      <c r="I59" s="117">
        <v>0</v>
      </c>
      <c r="J59" s="2"/>
      <c r="K59" s="18"/>
      <c r="L59" s="45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25"/>
      <c r="Y59" s="18"/>
      <c r="Z59" s="18"/>
      <c r="AA59" s="91"/>
    </row>
    <row r="60" spans="1:27" s="11" customFormat="1" ht="12.75">
      <c r="A60" s="215" t="s">
        <v>187</v>
      </c>
      <c r="B60" s="216"/>
      <c r="C60" s="216"/>
      <c r="D60" s="216"/>
      <c r="E60" s="216"/>
      <c r="F60" s="216"/>
      <c r="G60" s="216"/>
      <c r="H60" s="120">
        <f>SUM(H59:H59)</f>
        <v>0</v>
      </c>
      <c r="I60" s="120">
        <f>SUM(I59:I59)</f>
        <v>0</v>
      </c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2"/>
    </row>
    <row r="61" spans="1:27" s="11" customFormat="1" ht="12.75">
      <c r="A61" s="224" t="s">
        <v>632</v>
      </c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6"/>
    </row>
    <row r="62" spans="1:27" s="11" customFormat="1" ht="25.5">
      <c r="A62" s="52" t="s">
        <v>160</v>
      </c>
      <c r="B62" s="49" t="s">
        <v>305</v>
      </c>
      <c r="C62" s="2" t="s">
        <v>212</v>
      </c>
      <c r="D62" s="50" t="s">
        <v>52</v>
      </c>
      <c r="E62" s="50" t="s">
        <v>51</v>
      </c>
      <c r="F62" s="50" t="s">
        <v>51</v>
      </c>
      <c r="G62" s="27" t="s">
        <v>43</v>
      </c>
      <c r="H62" s="117">
        <v>35981</v>
      </c>
      <c r="I62" s="117" t="s">
        <v>43</v>
      </c>
      <c r="J62" s="2" t="s">
        <v>53</v>
      </c>
      <c r="K62" s="25" t="s">
        <v>43</v>
      </c>
      <c r="L62" s="2" t="s">
        <v>623</v>
      </c>
      <c r="M62" s="25" t="s">
        <v>43</v>
      </c>
      <c r="N62" s="25" t="s">
        <v>43</v>
      </c>
      <c r="O62" s="25" t="s">
        <v>43</v>
      </c>
      <c r="P62" s="25" t="s">
        <v>43</v>
      </c>
      <c r="Q62" s="25" t="s">
        <v>43</v>
      </c>
      <c r="R62" s="25" t="s">
        <v>43</v>
      </c>
      <c r="S62" s="25" t="s">
        <v>43</v>
      </c>
      <c r="T62" s="25" t="s">
        <v>43</v>
      </c>
      <c r="U62" s="25" t="s">
        <v>43</v>
      </c>
      <c r="V62" s="25" t="s">
        <v>43</v>
      </c>
      <c r="W62" s="25" t="s">
        <v>43</v>
      </c>
      <c r="X62" s="25">
        <v>193</v>
      </c>
      <c r="Y62" s="25" t="s">
        <v>43</v>
      </c>
      <c r="Z62" s="25" t="s">
        <v>52</v>
      </c>
      <c r="AA62" s="51" t="s">
        <v>52</v>
      </c>
    </row>
    <row r="63" spans="1:27" s="11" customFormat="1" ht="13.5" thickBot="1">
      <c r="A63" s="236" t="s">
        <v>187</v>
      </c>
      <c r="B63" s="237"/>
      <c r="C63" s="237"/>
      <c r="D63" s="237"/>
      <c r="E63" s="237"/>
      <c r="F63" s="237"/>
      <c r="G63" s="237"/>
      <c r="H63" s="122">
        <f>SUM(H62:H62)</f>
        <v>35981</v>
      </c>
      <c r="I63" s="122">
        <f>SUM(I62:I62)</f>
        <v>0</v>
      </c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4"/>
    </row>
    <row r="64" spans="1:27" s="11" customFormat="1" ht="18" customHeight="1" thickBot="1">
      <c r="A64" s="34"/>
      <c r="B64" s="34"/>
      <c r="C64" s="34"/>
      <c r="D64" s="46"/>
      <c r="E64" s="46"/>
      <c r="F64" s="47"/>
      <c r="G64" s="90"/>
      <c r="H64" s="123"/>
      <c r="I64" s="123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spans="1:11" s="11" customFormat="1" ht="12.75">
      <c r="A65" s="219" t="s">
        <v>521</v>
      </c>
      <c r="B65" s="220"/>
      <c r="C65" s="220"/>
      <c r="D65" s="220"/>
      <c r="E65" s="220"/>
      <c r="F65" s="220"/>
      <c r="G65" s="220"/>
      <c r="H65" s="124">
        <f>H57+H39+H27+H35+H60+H63+H23+H20</f>
        <v>6813505.9</v>
      </c>
      <c r="I65" s="125"/>
      <c r="J65" s="8"/>
      <c r="K65" s="8"/>
    </row>
    <row r="66" spans="1:11" s="11" customFormat="1" ht="13.5" thickBot="1">
      <c r="A66" s="234" t="s">
        <v>304</v>
      </c>
      <c r="B66" s="235"/>
      <c r="C66" s="235"/>
      <c r="D66" s="235"/>
      <c r="E66" s="235"/>
      <c r="F66" s="235"/>
      <c r="G66" s="235"/>
      <c r="H66" s="126">
        <f>SUM(I57+I39+I27+I35+I60+I63+I23+I20)</f>
        <v>34991000</v>
      </c>
      <c r="I66" s="119"/>
      <c r="J66" s="8"/>
      <c r="K66" s="8"/>
    </row>
    <row r="67" spans="1:11" s="11" customFormat="1" ht="13.5" thickBot="1">
      <c r="A67" s="209" t="s">
        <v>303</v>
      </c>
      <c r="B67" s="210"/>
      <c r="C67" s="210"/>
      <c r="D67" s="210"/>
      <c r="E67" s="210"/>
      <c r="F67" s="210"/>
      <c r="G67" s="210"/>
      <c r="H67" s="127">
        <f>SUM(H65:H66)</f>
        <v>41804505.9</v>
      </c>
      <c r="I67" s="119"/>
      <c r="J67" s="8"/>
      <c r="K67" s="8"/>
    </row>
    <row r="68" spans="1:11" s="11" customFormat="1" ht="12.75">
      <c r="A68" s="63"/>
      <c r="B68" s="8"/>
      <c r="C68" s="10"/>
      <c r="D68" s="22"/>
      <c r="E68" s="22"/>
      <c r="F68" s="23"/>
      <c r="G68" s="8"/>
      <c r="H68" s="119"/>
      <c r="I68" s="119"/>
      <c r="J68" s="8"/>
      <c r="K68" s="8"/>
    </row>
    <row r="69" ht="12.75" customHeight="1"/>
    <row r="70" spans="1:11" s="11" customFormat="1" ht="12.75">
      <c r="A70" s="63"/>
      <c r="B70" s="8"/>
      <c r="C70" s="10"/>
      <c r="D70" s="22"/>
      <c r="E70" s="22"/>
      <c r="F70" s="23"/>
      <c r="G70" s="8"/>
      <c r="H70" s="119"/>
      <c r="I70" s="119"/>
      <c r="J70" s="8"/>
      <c r="K70" s="8"/>
    </row>
    <row r="71" spans="1:11" s="11" customFormat="1" ht="12.75">
      <c r="A71" s="63"/>
      <c r="B71" s="8"/>
      <c r="C71" s="10"/>
      <c r="D71" s="22"/>
      <c r="E71" s="22"/>
      <c r="F71" s="23"/>
      <c r="G71" s="8"/>
      <c r="H71" s="119"/>
      <c r="I71" s="119"/>
      <c r="J71" s="8"/>
      <c r="K71" s="8"/>
    </row>
    <row r="73" ht="21.75" customHeight="1"/>
  </sheetData>
  <sheetProtection/>
  <mergeCells count="51">
    <mergeCell ref="I3:I4"/>
    <mergeCell ref="H3:H4"/>
    <mergeCell ref="E3:E4"/>
    <mergeCell ref="B3:B4"/>
    <mergeCell ref="A20:G20"/>
    <mergeCell ref="A1:AA1"/>
    <mergeCell ref="A5:AA5"/>
    <mergeCell ref="A61:AA61"/>
    <mergeCell ref="Y3:Y4"/>
    <mergeCell ref="J3:J4"/>
    <mergeCell ref="A35:G35"/>
    <mergeCell ref="A60:G60"/>
    <mergeCell ref="R3:W3"/>
    <mergeCell ref="Q3:Q4"/>
    <mergeCell ref="A66:G66"/>
    <mergeCell ref="K3:K4"/>
    <mergeCell ref="A40:AA40"/>
    <mergeCell ref="A58:AA58"/>
    <mergeCell ref="L29:L31"/>
    <mergeCell ref="D3:D4"/>
    <mergeCell ref="A63:G63"/>
    <mergeCell ref="F3:F4"/>
    <mergeCell ref="AA3:AA4"/>
    <mergeCell ref="P3:P4"/>
    <mergeCell ref="A28:AA28"/>
    <mergeCell ref="G3:G4"/>
    <mergeCell ref="C3:C4"/>
    <mergeCell ref="X3:X4"/>
    <mergeCell ref="L3:L4"/>
    <mergeCell ref="Z3:Z4"/>
    <mergeCell ref="A3:A4"/>
    <mergeCell ref="M3:O3"/>
    <mergeCell ref="A36:AA36"/>
    <mergeCell ref="J57:AA57"/>
    <mergeCell ref="M18:O18"/>
    <mergeCell ref="A21:AA21"/>
    <mergeCell ref="J27:AA27"/>
    <mergeCell ref="J39:AA39"/>
    <mergeCell ref="A39:G39"/>
    <mergeCell ref="P29:P31"/>
    <mergeCell ref="A23:G23"/>
    <mergeCell ref="A67:G67"/>
    <mergeCell ref="J20:AA20"/>
    <mergeCell ref="J23:AA23"/>
    <mergeCell ref="J63:AA63"/>
    <mergeCell ref="J60:AA60"/>
    <mergeCell ref="J35:AA35"/>
    <mergeCell ref="A57:G57"/>
    <mergeCell ref="A27:G27"/>
    <mergeCell ref="A65:G65"/>
    <mergeCell ref="A24:AA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27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0"/>
  <sheetViews>
    <sheetView view="pageBreakPreview" zoomScale="80" zoomScaleNormal="110" zoomScaleSheetLayoutView="80" zoomScalePageLayoutView="0" workbookViewId="0" topLeftCell="A187">
      <selection activeCell="A223" sqref="A223:D223"/>
    </sheetView>
  </sheetViews>
  <sheetFormatPr defaultColWidth="9.140625" defaultRowHeight="12.75"/>
  <cols>
    <col min="1" max="1" width="5.57421875" style="8" customWidth="1"/>
    <col min="2" max="2" width="72.140625" style="16" customWidth="1"/>
    <col min="3" max="3" width="15.421875" style="10" customWidth="1"/>
    <col min="4" max="4" width="18.421875" style="22" customWidth="1"/>
    <col min="5" max="5" width="12.140625" style="8" bestFit="1" customWidth="1"/>
    <col min="6" max="6" width="11.140625" style="8" customWidth="1"/>
    <col min="7" max="16384" width="9.140625" style="8" customWidth="1"/>
  </cols>
  <sheetData>
    <row r="1" spans="1:4" ht="12.75">
      <c r="A1" s="208" t="s">
        <v>513</v>
      </c>
      <c r="B1" s="208"/>
      <c r="C1" s="208"/>
      <c r="D1" s="208"/>
    </row>
    <row r="2" ht="13.5" thickBot="1"/>
    <row r="3" spans="1:4" ht="12.75">
      <c r="A3" s="253" t="s">
        <v>49</v>
      </c>
      <c r="B3" s="254"/>
      <c r="C3" s="254"/>
      <c r="D3" s="255"/>
    </row>
    <row r="4" spans="1:4" ht="25.5">
      <c r="A4" s="146" t="s">
        <v>12</v>
      </c>
      <c r="B4" s="145" t="s">
        <v>20</v>
      </c>
      <c r="C4" s="145" t="s">
        <v>21</v>
      </c>
      <c r="D4" s="56" t="s">
        <v>22</v>
      </c>
    </row>
    <row r="5" spans="1:4" ht="12.75">
      <c r="A5" s="247" t="s">
        <v>188</v>
      </c>
      <c r="B5" s="248"/>
      <c r="C5" s="248"/>
      <c r="D5" s="249"/>
    </row>
    <row r="6" spans="1:4" s="11" customFormat="1" ht="12.75">
      <c r="A6" s="52" t="s">
        <v>160</v>
      </c>
      <c r="B6" s="1" t="s">
        <v>222</v>
      </c>
      <c r="C6" s="227">
        <v>2015</v>
      </c>
      <c r="D6" s="69">
        <v>2500</v>
      </c>
    </row>
    <row r="7" spans="1:4" s="11" customFormat="1" ht="12.75">
      <c r="A7" s="52" t="s">
        <v>161</v>
      </c>
      <c r="B7" s="14" t="s">
        <v>223</v>
      </c>
      <c r="C7" s="227"/>
      <c r="D7" s="70">
        <v>2999</v>
      </c>
    </row>
    <row r="8" spans="1:4" s="11" customFormat="1" ht="12.75">
      <c r="A8" s="52" t="s">
        <v>162</v>
      </c>
      <c r="B8" s="14" t="s">
        <v>223</v>
      </c>
      <c r="C8" s="227"/>
      <c r="D8" s="70">
        <v>2050</v>
      </c>
    </row>
    <row r="9" spans="1:4" s="11" customFormat="1" ht="12.75">
      <c r="A9" s="52" t="s">
        <v>163</v>
      </c>
      <c r="B9" s="14" t="s">
        <v>224</v>
      </c>
      <c r="C9" s="227"/>
      <c r="D9" s="70">
        <v>2045.99</v>
      </c>
    </row>
    <row r="10" spans="1:4" s="11" customFormat="1" ht="12.75">
      <c r="A10" s="52" t="s">
        <v>164</v>
      </c>
      <c r="B10" s="1" t="s">
        <v>412</v>
      </c>
      <c r="C10" s="227">
        <v>2016</v>
      </c>
      <c r="D10" s="69">
        <v>130.38</v>
      </c>
    </row>
    <row r="11" spans="1:4" s="11" customFormat="1" ht="12.75">
      <c r="A11" s="52" t="s">
        <v>165</v>
      </c>
      <c r="B11" s="1" t="s">
        <v>225</v>
      </c>
      <c r="C11" s="227"/>
      <c r="D11" s="69">
        <v>265</v>
      </c>
    </row>
    <row r="12" spans="1:4" s="11" customFormat="1" ht="12.75">
      <c r="A12" s="52" t="s">
        <v>166</v>
      </c>
      <c r="B12" s="1" t="s">
        <v>226</v>
      </c>
      <c r="C12" s="227"/>
      <c r="D12" s="69">
        <v>2500</v>
      </c>
    </row>
    <row r="13" spans="1:4" s="11" customFormat="1" ht="12.75">
      <c r="A13" s="52" t="s">
        <v>167</v>
      </c>
      <c r="B13" s="1" t="s">
        <v>227</v>
      </c>
      <c r="C13" s="227"/>
      <c r="D13" s="69">
        <v>2672</v>
      </c>
    </row>
    <row r="14" spans="1:4" s="11" customFormat="1" ht="12.75">
      <c r="A14" s="52" t="s">
        <v>168</v>
      </c>
      <c r="B14" s="1" t="s">
        <v>228</v>
      </c>
      <c r="C14" s="227">
        <v>2017</v>
      </c>
      <c r="D14" s="69">
        <v>999</v>
      </c>
    </row>
    <row r="15" spans="1:4" s="11" customFormat="1" ht="12.75">
      <c r="A15" s="52" t="s">
        <v>169</v>
      </c>
      <c r="B15" s="1" t="s">
        <v>229</v>
      </c>
      <c r="C15" s="227"/>
      <c r="D15" s="69">
        <v>2280</v>
      </c>
    </row>
    <row r="16" spans="1:4" s="11" customFormat="1" ht="12.75">
      <c r="A16" s="52" t="s">
        <v>207</v>
      </c>
      <c r="B16" s="1" t="s">
        <v>225</v>
      </c>
      <c r="C16" s="227"/>
      <c r="D16" s="69">
        <v>700</v>
      </c>
    </row>
    <row r="17" spans="1:4" s="11" customFormat="1" ht="12.75">
      <c r="A17" s="52" t="s">
        <v>208</v>
      </c>
      <c r="B17" s="1" t="s">
        <v>230</v>
      </c>
      <c r="C17" s="227"/>
      <c r="D17" s="69">
        <v>2856.95</v>
      </c>
    </row>
    <row r="18" spans="1:4" s="11" customFormat="1" ht="12.75">
      <c r="A18" s="52" t="s">
        <v>231</v>
      </c>
      <c r="B18" s="1" t="s">
        <v>322</v>
      </c>
      <c r="C18" s="227">
        <v>2018</v>
      </c>
      <c r="D18" s="69">
        <v>36993.48</v>
      </c>
    </row>
    <row r="19" spans="1:4" s="11" customFormat="1" ht="12.75">
      <c r="A19" s="52" t="s">
        <v>232</v>
      </c>
      <c r="B19" s="1" t="s">
        <v>323</v>
      </c>
      <c r="C19" s="227"/>
      <c r="D19" s="69">
        <v>23841</v>
      </c>
    </row>
    <row r="20" spans="1:4" s="11" customFormat="1" ht="12.75">
      <c r="A20" s="52" t="s">
        <v>233</v>
      </c>
      <c r="B20" s="1" t="s">
        <v>324</v>
      </c>
      <c r="C20" s="227"/>
      <c r="D20" s="69">
        <v>899</v>
      </c>
    </row>
    <row r="21" spans="1:4" s="11" customFormat="1" ht="12.75">
      <c r="A21" s="52" t="s">
        <v>234</v>
      </c>
      <c r="B21" s="1" t="s">
        <v>325</v>
      </c>
      <c r="C21" s="227"/>
      <c r="D21" s="69">
        <v>4530</v>
      </c>
    </row>
    <row r="22" spans="1:4" s="11" customFormat="1" ht="12.75">
      <c r="A22" s="52" t="s">
        <v>235</v>
      </c>
      <c r="B22" s="1" t="s">
        <v>326</v>
      </c>
      <c r="C22" s="227"/>
      <c r="D22" s="69">
        <v>799</v>
      </c>
    </row>
    <row r="23" spans="1:4" s="11" customFormat="1" ht="12.75">
      <c r="A23" s="215" t="s">
        <v>187</v>
      </c>
      <c r="B23" s="216"/>
      <c r="C23" s="216"/>
      <c r="D23" s="65">
        <f>SUM(D6:D22)</f>
        <v>89060.8</v>
      </c>
    </row>
    <row r="24" spans="1:4" s="11" customFormat="1" ht="12.75">
      <c r="A24" s="247" t="s">
        <v>189</v>
      </c>
      <c r="B24" s="248"/>
      <c r="C24" s="248"/>
      <c r="D24" s="249"/>
    </row>
    <row r="25" spans="1:4" s="11" customFormat="1" ht="12.75">
      <c r="A25" s="52" t="s">
        <v>160</v>
      </c>
      <c r="B25" s="14" t="s">
        <v>413</v>
      </c>
      <c r="C25" s="243">
        <v>2016</v>
      </c>
      <c r="D25" s="70">
        <f>2*1970</f>
        <v>3940</v>
      </c>
    </row>
    <row r="26" spans="1:4" s="11" customFormat="1" ht="12.75">
      <c r="A26" s="52" t="s">
        <v>161</v>
      </c>
      <c r="B26" s="14" t="s">
        <v>236</v>
      </c>
      <c r="C26" s="243"/>
      <c r="D26" s="70">
        <v>2600</v>
      </c>
    </row>
    <row r="27" spans="1:4" s="11" customFormat="1" ht="12.75">
      <c r="A27" s="52" t="s">
        <v>162</v>
      </c>
      <c r="B27" s="14" t="s">
        <v>237</v>
      </c>
      <c r="C27" s="243"/>
      <c r="D27" s="70">
        <v>2100</v>
      </c>
    </row>
    <row r="28" spans="1:4" s="11" customFormat="1" ht="12.75">
      <c r="A28" s="52" t="s">
        <v>163</v>
      </c>
      <c r="B28" s="14" t="s">
        <v>238</v>
      </c>
      <c r="C28" s="243"/>
      <c r="D28" s="70">
        <v>850</v>
      </c>
    </row>
    <row r="29" spans="1:4" s="11" customFormat="1" ht="12.75">
      <c r="A29" s="52" t="s">
        <v>164</v>
      </c>
      <c r="B29" s="1" t="s">
        <v>327</v>
      </c>
      <c r="C29" s="227">
        <v>2018</v>
      </c>
      <c r="D29" s="69">
        <v>4920</v>
      </c>
    </row>
    <row r="30" spans="1:4" s="11" customFormat="1" ht="12.75">
      <c r="A30" s="52" t="s">
        <v>165</v>
      </c>
      <c r="B30" s="1" t="s">
        <v>328</v>
      </c>
      <c r="C30" s="227"/>
      <c r="D30" s="69">
        <v>1500</v>
      </c>
    </row>
    <row r="31" spans="1:4" s="11" customFormat="1" ht="12.75">
      <c r="A31" s="215" t="s">
        <v>187</v>
      </c>
      <c r="B31" s="216"/>
      <c r="C31" s="216"/>
      <c r="D31" s="65">
        <f>SUM(D25:D30)</f>
        <v>15910</v>
      </c>
    </row>
    <row r="32" spans="1:4" s="11" customFormat="1" ht="12.75">
      <c r="A32" s="247" t="s">
        <v>25</v>
      </c>
      <c r="B32" s="248"/>
      <c r="C32" s="248"/>
      <c r="D32" s="249"/>
    </row>
    <row r="33" spans="1:4" s="11" customFormat="1" ht="12.75">
      <c r="A33" s="52" t="s">
        <v>160</v>
      </c>
      <c r="B33" s="1" t="s">
        <v>532</v>
      </c>
      <c r="C33" s="2">
        <v>2018</v>
      </c>
      <c r="D33" s="69">
        <v>1000</v>
      </c>
    </row>
    <row r="34" spans="1:4" s="11" customFormat="1" ht="12.75">
      <c r="A34" s="52" t="s">
        <v>161</v>
      </c>
      <c r="B34" s="1" t="s">
        <v>414</v>
      </c>
      <c r="C34" s="2">
        <v>2019</v>
      </c>
      <c r="D34" s="69">
        <v>3321</v>
      </c>
    </row>
    <row r="35" spans="1:4" s="11" customFormat="1" ht="13.5" thickBot="1">
      <c r="A35" s="236" t="s">
        <v>187</v>
      </c>
      <c r="B35" s="237"/>
      <c r="C35" s="237"/>
      <c r="D35" s="72">
        <f>SUM(D33:D34)</f>
        <v>4321</v>
      </c>
    </row>
    <row r="36" spans="1:4" s="11" customFormat="1" ht="12.75">
      <c r="A36" s="53"/>
      <c r="B36" s="54"/>
      <c r="C36" s="53"/>
      <c r="D36" s="35"/>
    </row>
    <row r="37" spans="1:4" s="11" customFormat="1" ht="13.5" thickBot="1">
      <c r="A37" s="53"/>
      <c r="B37" s="54"/>
      <c r="C37" s="53"/>
      <c r="D37" s="35"/>
    </row>
    <row r="38" spans="1:4" ht="12.75">
      <c r="A38" s="253" t="s">
        <v>84</v>
      </c>
      <c r="B38" s="254"/>
      <c r="C38" s="254"/>
      <c r="D38" s="255"/>
    </row>
    <row r="39" spans="1:4" ht="25.5">
      <c r="A39" s="146" t="s">
        <v>12</v>
      </c>
      <c r="B39" s="145" t="s">
        <v>20</v>
      </c>
      <c r="C39" s="145" t="s">
        <v>21</v>
      </c>
      <c r="D39" s="56" t="s">
        <v>22</v>
      </c>
    </row>
    <row r="40" spans="1:4" ht="12.75">
      <c r="A40" s="247" t="s">
        <v>188</v>
      </c>
      <c r="B40" s="248"/>
      <c r="C40" s="248"/>
      <c r="D40" s="249"/>
    </row>
    <row r="41" spans="1:4" s="11" customFormat="1" ht="12.75">
      <c r="A41" s="52" t="s">
        <v>160</v>
      </c>
      <c r="B41" s="1" t="s">
        <v>104</v>
      </c>
      <c r="C41" s="2">
        <v>2016</v>
      </c>
      <c r="D41" s="69">
        <v>3463</v>
      </c>
    </row>
    <row r="42" spans="1:4" s="11" customFormat="1" ht="12.75">
      <c r="A42" s="52" t="s">
        <v>161</v>
      </c>
      <c r="B42" s="1" t="s">
        <v>394</v>
      </c>
      <c r="C42" s="227">
        <v>2017</v>
      </c>
      <c r="D42" s="69">
        <v>3080</v>
      </c>
    </row>
    <row r="43" spans="1:4" s="11" customFormat="1" ht="12.75">
      <c r="A43" s="52" t="s">
        <v>162</v>
      </c>
      <c r="B43" s="1" t="s">
        <v>395</v>
      </c>
      <c r="C43" s="227"/>
      <c r="D43" s="69">
        <v>830</v>
      </c>
    </row>
    <row r="44" spans="1:4" s="11" customFormat="1" ht="12.75">
      <c r="A44" s="52" t="s">
        <v>163</v>
      </c>
      <c r="B44" s="1" t="s">
        <v>396</v>
      </c>
      <c r="C44" s="227">
        <v>2018</v>
      </c>
      <c r="D44" s="69">
        <v>2750</v>
      </c>
    </row>
    <row r="45" spans="1:4" s="11" customFormat="1" ht="12.75">
      <c r="A45" s="52" t="s">
        <v>164</v>
      </c>
      <c r="B45" s="1" t="s">
        <v>397</v>
      </c>
      <c r="C45" s="227"/>
      <c r="D45" s="69">
        <v>4500</v>
      </c>
    </row>
    <row r="46" spans="1:4" s="11" customFormat="1" ht="12.75">
      <c r="A46" s="52" t="s">
        <v>165</v>
      </c>
      <c r="B46" s="1" t="s">
        <v>393</v>
      </c>
      <c r="C46" s="227"/>
      <c r="D46" s="69">
        <v>4719</v>
      </c>
    </row>
    <row r="47" spans="1:4" s="11" customFormat="1" ht="12.75">
      <c r="A47" s="52" t="s">
        <v>166</v>
      </c>
      <c r="B47" s="1" t="s">
        <v>398</v>
      </c>
      <c r="C47" s="227"/>
      <c r="D47" s="69">
        <v>600</v>
      </c>
    </row>
    <row r="48" spans="1:4" s="11" customFormat="1" ht="12.75">
      <c r="A48" s="52" t="s">
        <v>167</v>
      </c>
      <c r="B48" s="1" t="s">
        <v>399</v>
      </c>
      <c r="C48" s="2">
        <v>2019</v>
      </c>
      <c r="D48" s="69">
        <v>1200</v>
      </c>
    </row>
    <row r="49" spans="1:4" s="11" customFormat="1" ht="12.75">
      <c r="A49" s="215" t="s">
        <v>187</v>
      </c>
      <c r="B49" s="216"/>
      <c r="C49" s="216"/>
      <c r="D49" s="65">
        <f>SUM(D41:D48)</f>
        <v>21142</v>
      </c>
    </row>
    <row r="50" spans="1:4" s="11" customFormat="1" ht="12.75">
      <c r="A50" s="247" t="s">
        <v>189</v>
      </c>
      <c r="B50" s="248"/>
      <c r="C50" s="248"/>
      <c r="D50" s="249"/>
    </row>
    <row r="51" spans="1:4" s="11" customFormat="1" ht="12.75">
      <c r="A51" s="52"/>
      <c r="B51" s="92" t="s">
        <v>64</v>
      </c>
      <c r="C51" s="13"/>
      <c r="D51" s="70"/>
    </row>
    <row r="52" spans="1:4" s="11" customFormat="1" ht="12.75">
      <c r="A52" s="215" t="s">
        <v>187</v>
      </c>
      <c r="B52" s="216"/>
      <c r="C52" s="216"/>
      <c r="D52" s="65">
        <f>SUM(D51)</f>
        <v>0</v>
      </c>
    </row>
    <row r="53" spans="1:4" s="11" customFormat="1" ht="12.75">
      <c r="A53" s="247" t="s">
        <v>25</v>
      </c>
      <c r="B53" s="248"/>
      <c r="C53" s="248"/>
      <c r="D53" s="249"/>
    </row>
    <row r="54" spans="1:4" s="11" customFormat="1" ht="12.75">
      <c r="A54" s="52"/>
      <c r="B54" s="92" t="s">
        <v>64</v>
      </c>
      <c r="C54" s="13"/>
      <c r="D54" s="70"/>
    </row>
    <row r="55" spans="1:4" s="11" customFormat="1" ht="13.5" thickBot="1">
      <c r="A55" s="236" t="s">
        <v>187</v>
      </c>
      <c r="B55" s="237"/>
      <c r="C55" s="237"/>
      <c r="D55" s="72">
        <f>SUM(D54)</f>
        <v>0</v>
      </c>
    </row>
    <row r="56" spans="1:4" s="11" customFormat="1" ht="12.75">
      <c r="A56" s="53"/>
      <c r="B56" s="54"/>
      <c r="C56" s="53"/>
      <c r="D56" s="35"/>
    </row>
    <row r="57" spans="1:4" s="11" customFormat="1" ht="13.5" thickBot="1">
      <c r="A57" s="53"/>
      <c r="B57" s="54"/>
      <c r="C57" s="53"/>
      <c r="D57" s="35"/>
    </row>
    <row r="58" spans="1:4" s="11" customFormat="1" ht="12.75">
      <c r="A58" s="253" t="s">
        <v>637</v>
      </c>
      <c r="B58" s="254"/>
      <c r="C58" s="254"/>
      <c r="D58" s="255"/>
    </row>
    <row r="59" spans="1:4" ht="25.5">
      <c r="A59" s="146" t="s">
        <v>12</v>
      </c>
      <c r="B59" s="145" t="s">
        <v>20</v>
      </c>
      <c r="C59" s="145" t="s">
        <v>21</v>
      </c>
      <c r="D59" s="56" t="s">
        <v>22</v>
      </c>
    </row>
    <row r="60" spans="1:4" ht="12.75">
      <c r="A60" s="247" t="s">
        <v>188</v>
      </c>
      <c r="B60" s="248"/>
      <c r="C60" s="248"/>
      <c r="D60" s="249"/>
    </row>
    <row r="61" spans="1:4" ht="12.75">
      <c r="A61" s="52" t="s">
        <v>160</v>
      </c>
      <c r="B61" s="14" t="s">
        <v>253</v>
      </c>
      <c r="C61" s="27">
        <v>2015</v>
      </c>
      <c r="D61" s="70">
        <v>4661.7</v>
      </c>
    </row>
    <row r="62" spans="1:4" ht="12.75">
      <c r="A62" s="52" t="s">
        <v>161</v>
      </c>
      <c r="B62" s="14" t="s">
        <v>252</v>
      </c>
      <c r="C62" s="243">
        <v>2016</v>
      </c>
      <c r="D62" s="70">
        <v>5107.62</v>
      </c>
    </row>
    <row r="63" spans="1:4" ht="12.75">
      <c r="A63" s="52" t="s">
        <v>162</v>
      </c>
      <c r="B63" s="14" t="s">
        <v>254</v>
      </c>
      <c r="C63" s="243"/>
      <c r="D63" s="70">
        <v>8118</v>
      </c>
    </row>
    <row r="64" spans="1:4" ht="12.75">
      <c r="A64" s="52" t="s">
        <v>163</v>
      </c>
      <c r="B64" s="14" t="s">
        <v>255</v>
      </c>
      <c r="C64" s="13">
        <v>2017</v>
      </c>
      <c r="D64" s="70">
        <v>790</v>
      </c>
    </row>
    <row r="65" spans="1:4" ht="12.75">
      <c r="A65" s="52" t="s">
        <v>164</v>
      </c>
      <c r="B65" s="1" t="s">
        <v>345</v>
      </c>
      <c r="C65" s="227">
        <v>2018</v>
      </c>
      <c r="D65" s="69">
        <v>4719</v>
      </c>
    </row>
    <row r="66" spans="1:4" ht="25.5">
      <c r="A66" s="52" t="s">
        <v>165</v>
      </c>
      <c r="B66" s="1" t="s">
        <v>346</v>
      </c>
      <c r="C66" s="227"/>
      <c r="D66" s="69">
        <v>12450</v>
      </c>
    </row>
    <row r="67" spans="1:4" ht="12.75">
      <c r="A67" s="52" t="s">
        <v>166</v>
      </c>
      <c r="B67" s="1" t="s">
        <v>344</v>
      </c>
      <c r="C67" s="227"/>
      <c r="D67" s="69">
        <v>2710</v>
      </c>
    </row>
    <row r="68" spans="1:4" s="11" customFormat="1" ht="12.75">
      <c r="A68" s="52" t="s">
        <v>167</v>
      </c>
      <c r="B68" s="14" t="s">
        <v>283</v>
      </c>
      <c r="C68" s="243">
        <v>2015</v>
      </c>
      <c r="D68" s="70">
        <v>2500</v>
      </c>
    </row>
    <row r="69" spans="1:4" s="11" customFormat="1" ht="12.75">
      <c r="A69" s="52" t="s">
        <v>168</v>
      </c>
      <c r="B69" s="14" t="s">
        <v>283</v>
      </c>
      <c r="C69" s="243"/>
      <c r="D69" s="70">
        <v>2500</v>
      </c>
    </row>
    <row r="70" spans="1:4" s="11" customFormat="1" ht="12.75">
      <c r="A70" s="52" t="s">
        <v>169</v>
      </c>
      <c r="B70" s="14" t="s">
        <v>282</v>
      </c>
      <c r="C70" s="13">
        <v>2016</v>
      </c>
      <c r="D70" s="70">
        <v>2935</v>
      </c>
    </row>
    <row r="71" spans="1:4" s="11" customFormat="1" ht="12.75">
      <c r="A71" s="52" t="s">
        <v>207</v>
      </c>
      <c r="B71" s="129" t="s">
        <v>476</v>
      </c>
      <c r="C71" s="244">
        <v>2019</v>
      </c>
      <c r="D71" s="130">
        <v>8750</v>
      </c>
    </row>
    <row r="72" spans="1:4" s="11" customFormat="1" ht="12.75">
      <c r="A72" s="52" t="s">
        <v>208</v>
      </c>
      <c r="B72" s="129" t="s">
        <v>476</v>
      </c>
      <c r="C72" s="244"/>
      <c r="D72" s="130">
        <v>8750</v>
      </c>
    </row>
    <row r="73" spans="1:4" s="11" customFormat="1" ht="12.75">
      <c r="A73" s="52" t="s">
        <v>231</v>
      </c>
      <c r="B73" s="1" t="s">
        <v>584</v>
      </c>
      <c r="C73" s="244"/>
      <c r="D73" s="130">
        <v>2800</v>
      </c>
    </row>
    <row r="74" spans="1:6" s="11" customFormat="1" ht="12.75">
      <c r="A74" s="245" t="s">
        <v>187</v>
      </c>
      <c r="B74" s="246"/>
      <c r="C74" s="246"/>
      <c r="D74" s="65">
        <f>SUM(D61:D73)</f>
        <v>66791.32</v>
      </c>
      <c r="F74" s="12"/>
    </row>
    <row r="75" spans="1:4" s="11" customFormat="1" ht="12.75">
      <c r="A75" s="247" t="s">
        <v>189</v>
      </c>
      <c r="B75" s="248"/>
      <c r="C75" s="248"/>
      <c r="D75" s="249"/>
    </row>
    <row r="76" spans="1:4" ht="12.75">
      <c r="A76" s="52" t="s">
        <v>160</v>
      </c>
      <c r="B76" s="14" t="s">
        <v>256</v>
      </c>
      <c r="C76" s="243">
        <v>2015</v>
      </c>
      <c r="D76" s="70">
        <v>1340</v>
      </c>
    </row>
    <row r="77" spans="1:4" ht="12.75">
      <c r="A77" s="52" t="s">
        <v>161</v>
      </c>
      <c r="B77" s="14" t="s">
        <v>257</v>
      </c>
      <c r="C77" s="243"/>
      <c r="D77" s="70">
        <v>987.9</v>
      </c>
    </row>
    <row r="78" spans="1:4" ht="12.75">
      <c r="A78" s="52" t="s">
        <v>162</v>
      </c>
      <c r="B78" s="14" t="s">
        <v>105</v>
      </c>
      <c r="C78" s="243">
        <v>2016</v>
      </c>
      <c r="D78" s="70">
        <v>3195</v>
      </c>
    </row>
    <row r="79" spans="1:4" ht="12.75">
      <c r="A79" s="52" t="s">
        <v>163</v>
      </c>
      <c r="B79" s="14" t="s">
        <v>258</v>
      </c>
      <c r="C79" s="243"/>
      <c r="D79" s="70">
        <v>1200</v>
      </c>
    </row>
    <row r="80" spans="1:4" ht="12.75">
      <c r="A80" s="52" t="s">
        <v>164</v>
      </c>
      <c r="B80" s="14" t="s">
        <v>106</v>
      </c>
      <c r="C80" s="243"/>
      <c r="D80" s="70">
        <v>3500</v>
      </c>
    </row>
    <row r="81" spans="1:4" s="11" customFormat="1" ht="12.75">
      <c r="A81" s="52" t="s">
        <v>165</v>
      </c>
      <c r="B81" s="14" t="s">
        <v>477</v>
      </c>
      <c r="C81" s="27">
        <v>2015</v>
      </c>
      <c r="D81" s="70">
        <f>5*2000</f>
        <v>10000</v>
      </c>
    </row>
    <row r="82" spans="1:4" s="11" customFormat="1" ht="12.75">
      <c r="A82" s="52" t="s">
        <v>166</v>
      </c>
      <c r="B82" s="14" t="s">
        <v>585</v>
      </c>
      <c r="C82" s="147">
        <v>2019</v>
      </c>
      <c r="D82" s="159">
        <f>3*2649</f>
        <v>7947</v>
      </c>
    </row>
    <row r="83" spans="1:4" s="11" customFormat="1" ht="12.75">
      <c r="A83" s="52" t="s">
        <v>167</v>
      </c>
      <c r="B83" s="59" t="s">
        <v>478</v>
      </c>
      <c r="C83" s="240">
        <v>2020</v>
      </c>
      <c r="D83" s="70">
        <f>5*1815</f>
        <v>9075</v>
      </c>
    </row>
    <row r="84" spans="1:4" s="11" customFormat="1" ht="12.75">
      <c r="A84" s="52" t="s">
        <v>168</v>
      </c>
      <c r="B84" s="59" t="s">
        <v>479</v>
      </c>
      <c r="C84" s="241"/>
      <c r="D84" s="70">
        <v>1815</v>
      </c>
    </row>
    <row r="85" spans="1:4" s="11" customFormat="1" ht="12.75">
      <c r="A85" s="52" t="s">
        <v>169</v>
      </c>
      <c r="B85" s="59" t="s">
        <v>625</v>
      </c>
      <c r="C85" s="242"/>
      <c r="D85" s="70">
        <f>11*2115</f>
        <v>23265</v>
      </c>
    </row>
    <row r="86" spans="1:6" s="11" customFormat="1" ht="12.75">
      <c r="A86" s="245" t="s">
        <v>187</v>
      </c>
      <c r="B86" s="246"/>
      <c r="C86" s="246"/>
      <c r="D86" s="65">
        <f>SUM(D76:D85)</f>
        <v>62324.9</v>
      </c>
      <c r="F86" s="12"/>
    </row>
    <row r="87" spans="1:4" s="11" customFormat="1" ht="12.75">
      <c r="A87" s="247" t="s">
        <v>25</v>
      </c>
      <c r="B87" s="248"/>
      <c r="C87" s="248"/>
      <c r="D87" s="249"/>
    </row>
    <row r="88" spans="1:4" s="11" customFormat="1" ht="12.75">
      <c r="A88" s="52" t="s">
        <v>160</v>
      </c>
      <c r="B88" s="14" t="s">
        <v>116</v>
      </c>
      <c r="C88" s="27">
        <v>2015</v>
      </c>
      <c r="D88" s="70">
        <v>13460.84</v>
      </c>
    </row>
    <row r="89" spans="1:4" s="11" customFormat="1" ht="13.5" thickBot="1">
      <c r="A89" s="236" t="s">
        <v>187</v>
      </c>
      <c r="B89" s="237"/>
      <c r="C89" s="237"/>
      <c r="D89" s="72">
        <f>SUM(D88)</f>
        <v>13460.84</v>
      </c>
    </row>
    <row r="90" spans="1:4" s="11" customFormat="1" ht="12.75">
      <c r="A90" s="55"/>
      <c r="B90" s="55"/>
      <c r="C90" s="55"/>
      <c r="D90" s="55"/>
    </row>
    <row r="91" spans="1:4" s="11" customFormat="1" ht="13.5" thickBot="1">
      <c r="A91" s="55"/>
      <c r="B91" s="55"/>
      <c r="C91" s="55"/>
      <c r="D91" s="55"/>
    </row>
    <row r="92" spans="1:4" ht="12.75">
      <c r="A92" s="253" t="s">
        <v>638</v>
      </c>
      <c r="B92" s="254"/>
      <c r="C92" s="254"/>
      <c r="D92" s="255"/>
    </row>
    <row r="93" spans="1:4" ht="25.5">
      <c r="A93" s="146" t="s">
        <v>12</v>
      </c>
      <c r="B93" s="145" t="s">
        <v>20</v>
      </c>
      <c r="C93" s="145" t="s">
        <v>21</v>
      </c>
      <c r="D93" s="56" t="s">
        <v>22</v>
      </c>
    </row>
    <row r="94" spans="1:4" ht="12.75">
      <c r="A94" s="247" t="s">
        <v>188</v>
      </c>
      <c r="B94" s="248"/>
      <c r="C94" s="248"/>
      <c r="D94" s="249"/>
    </row>
    <row r="95" spans="1:4" ht="12.75">
      <c r="A95" s="52" t="s">
        <v>160</v>
      </c>
      <c r="B95" s="1" t="s">
        <v>97</v>
      </c>
      <c r="C95" s="2">
        <v>2015</v>
      </c>
      <c r="D95" s="69">
        <v>5000</v>
      </c>
    </row>
    <row r="96" spans="1:4" ht="12.75">
      <c r="A96" s="52" t="s">
        <v>161</v>
      </c>
      <c r="B96" s="1" t="s">
        <v>100</v>
      </c>
      <c r="C96" s="227">
        <v>2016</v>
      </c>
      <c r="D96" s="69">
        <v>1630</v>
      </c>
    </row>
    <row r="97" spans="1:4" ht="12.75">
      <c r="A97" s="52" t="s">
        <v>162</v>
      </c>
      <c r="B97" s="1" t="s">
        <v>247</v>
      </c>
      <c r="C97" s="227"/>
      <c r="D97" s="69">
        <v>5000</v>
      </c>
    </row>
    <row r="98" spans="1:4" ht="12.75">
      <c r="A98" s="52" t="s">
        <v>163</v>
      </c>
      <c r="B98" s="1" t="s">
        <v>110</v>
      </c>
      <c r="C98" s="2">
        <v>2017</v>
      </c>
      <c r="D98" s="69">
        <v>3605.8</v>
      </c>
    </row>
    <row r="99" spans="1:4" ht="12.75">
      <c r="A99" s="52" t="s">
        <v>164</v>
      </c>
      <c r="B99" s="1" t="s">
        <v>586</v>
      </c>
      <c r="C99" s="2">
        <v>2018</v>
      </c>
      <c r="D99" s="69">
        <v>4719</v>
      </c>
    </row>
    <row r="100" spans="1:4" ht="12.75">
      <c r="A100" s="52" t="s">
        <v>165</v>
      </c>
      <c r="B100" s="59" t="s">
        <v>450</v>
      </c>
      <c r="C100" s="27">
        <v>2019</v>
      </c>
      <c r="D100" s="70">
        <v>1478</v>
      </c>
    </row>
    <row r="101" spans="1:4" s="11" customFormat="1" ht="12.75">
      <c r="A101" s="52" t="s">
        <v>166</v>
      </c>
      <c r="B101" s="20" t="s">
        <v>85</v>
      </c>
      <c r="C101" s="2">
        <v>2015</v>
      </c>
      <c r="D101" s="69">
        <v>958</v>
      </c>
    </row>
    <row r="102" spans="1:4" s="11" customFormat="1" ht="12.75">
      <c r="A102" s="52" t="s">
        <v>167</v>
      </c>
      <c r="B102" s="1" t="s">
        <v>226</v>
      </c>
      <c r="C102" s="2">
        <v>2018</v>
      </c>
      <c r="D102" s="69">
        <v>2150</v>
      </c>
    </row>
    <row r="103" spans="1:4" s="11" customFormat="1" ht="12.75">
      <c r="A103" s="52" t="s">
        <v>168</v>
      </c>
      <c r="B103" s="59" t="s">
        <v>450</v>
      </c>
      <c r="C103" s="243">
        <v>2019</v>
      </c>
      <c r="D103" s="70">
        <v>1000</v>
      </c>
    </row>
    <row r="104" spans="1:4" s="11" customFormat="1" ht="12.75">
      <c r="A104" s="52" t="s">
        <v>169</v>
      </c>
      <c r="B104" s="59" t="s">
        <v>451</v>
      </c>
      <c r="C104" s="243"/>
      <c r="D104" s="70">
        <v>17500</v>
      </c>
    </row>
    <row r="105" spans="1:4" s="11" customFormat="1" ht="12.75">
      <c r="A105" s="52" t="s">
        <v>207</v>
      </c>
      <c r="B105" s="129" t="s">
        <v>452</v>
      </c>
      <c r="C105" s="243"/>
      <c r="D105" s="160">
        <v>1612</v>
      </c>
    </row>
    <row r="106" spans="1:4" s="15" customFormat="1" ht="12.75">
      <c r="A106" s="215" t="s">
        <v>187</v>
      </c>
      <c r="B106" s="216"/>
      <c r="C106" s="216"/>
      <c r="D106" s="65">
        <f>SUM(D95:D105)</f>
        <v>44652.8</v>
      </c>
    </row>
    <row r="107" spans="1:4" s="11" customFormat="1" ht="12.75">
      <c r="A107" s="247" t="s">
        <v>189</v>
      </c>
      <c r="B107" s="248"/>
      <c r="C107" s="248"/>
      <c r="D107" s="249"/>
    </row>
    <row r="108" spans="1:4" ht="12.75">
      <c r="A108" s="52" t="s">
        <v>160</v>
      </c>
      <c r="B108" s="1" t="s">
        <v>101</v>
      </c>
      <c r="C108" s="2">
        <v>2015</v>
      </c>
      <c r="D108" s="69">
        <v>2309</v>
      </c>
    </row>
    <row r="109" spans="1:4" ht="12.75">
      <c r="A109" s="52" t="s">
        <v>161</v>
      </c>
      <c r="B109" s="1" t="s">
        <v>248</v>
      </c>
      <c r="C109" s="227">
        <v>2016</v>
      </c>
      <c r="D109" s="69">
        <v>2349</v>
      </c>
    </row>
    <row r="110" spans="1:4" ht="12.75">
      <c r="A110" s="52" t="s">
        <v>162</v>
      </c>
      <c r="B110" s="1" t="s">
        <v>248</v>
      </c>
      <c r="C110" s="227"/>
      <c r="D110" s="69">
        <v>2349</v>
      </c>
    </row>
    <row r="111" spans="1:4" ht="12.75">
      <c r="A111" s="52" t="s">
        <v>163</v>
      </c>
      <c r="B111" s="1" t="s">
        <v>101</v>
      </c>
      <c r="C111" s="2">
        <v>2017</v>
      </c>
      <c r="D111" s="69">
        <v>2599</v>
      </c>
    </row>
    <row r="112" spans="1:4" s="11" customFormat="1" ht="12.75">
      <c r="A112" s="52" t="s">
        <v>164</v>
      </c>
      <c r="B112" s="20" t="s">
        <v>243</v>
      </c>
      <c r="C112" s="227">
        <v>2015</v>
      </c>
      <c r="D112" s="69">
        <v>349</v>
      </c>
    </row>
    <row r="113" spans="1:4" s="11" customFormat="1" ht="12.75">
      <c r="A113" s="52" t="s">
        <v>165</v>
      </c>
      <c r="B113" s="20" t="s">
        <v>244</v>
      </c>
      <c r="C113" s="227"/>
      <c r="D113" s="69">
        <v>579</v>
      </c>
    </row>
    <row r="114" spans="1:4" s="11" customFormat="1" ht="12.75">
      <c r="A114" s="52" t="s">
        <v>166</v>
      </c>
      <c r="B114" s="1" t="s">
        <v>242</v>
      </c>
      <c r="C114" s="227">
        <v>2018</v>
      </c>
      <c r="D114" s="69">
        <v>1658</v>
      </c>
    </row>
    <row r="115" spans="1:4" s="11" customFormat="1" ht="12.75">
      <c r="A115" s="52" t="s">
        <v>167</v>
      </c>
      <c r="B115" s="1" t="s">
        <v>341</v>
      </c>
      <c r="C115" s="227"/>
      <c r="D115" s="69">
        <v>7197</v>
      </c>
    </row>
    <row r="116" spans="1:4" s="11" customFormat="1" ht="12.75">
      <c r="A116" s="52" t="s">
        <v>168</v>
      </c>
      <c r="B116" s="59" t="s">
        <v>453</v>
      </c>
      <c r="C116" s="27">
        <v>2019</v>
      </c>
      <c r="D116" s="70">
        <v>1940</v>
      </c>
    </row>
    <row r="117" spans="1:4" s="11" customFormat="1" ht="12.75">
      <c r="A117" s="52" t="s">
        <v>169</v>
      </c>
      <c r="B117" s="59" t="s">
        <v>454</v>
      </c>
      <c r="C117" s="240">
        <v>2020</v>
      </c>
      <c r="D117" s="70">
        <v>12705</v>
      </c>
    </row>
    <row r="118" spans="1:4" s="11" customFormat="1" ht="12.75">
      <c r="A118" s="52" t="s">
        <v>207</v>
      </c>
      <c r="B118" s="1" t="s">
        <v>642</v>
      </c>
      <c r="C118" s="242"/>
      <c r="D118" s="69">
        <f>13*2115</f>
        <v>27495</v>
      </c>
    </row>
    <row r="119" spans="1:4" s="15" customFormat="1" ht="12.75">
      <c r="A119" s="215" t="s">
        <v>187</v>
      </c>
      <c r="B119" s="216"/>
      <c r="C119" s="216"/>
      <c r="D119" s="65">
        <f>SUM(D108:D118)</f>
        <v>61529</v>
      </c>
    </row>
    <row r="120" spans="1:4" s="11" customFormat="1" ht="12.75">
      <c r="A120" s="247" t="s">
        <v>25</v>
      </c>
      <c r="B120" s="248"/>
      <c r="C120" s="248"/>
      <c r="D120" s="249"/>
    </row>
    <row r="121" spans="1:4" s="11" customFormat="1" ht="12.75">
      <c r="A121" s="52" t="s">
        <v>160</v>
      </c>
      <c r="B121" s="14" t="s">
        <v>342</v>
      </c>
      <c r="C121" s="27">
        <v>2016</v>
      </c>
      <c r="D121" s="70">
        <v>4414.47</v>
      </c>
    </row>
    <row r="122" spans="1:4" s="11" customFormat="1" ht="13.5" thickBot="1">
      <c r="A122" s="236" t="s">
        <v>187</v>
      </c>
      <c r="B122" s="237"/>
      <c r="C122" s="237"/>
      <c r="D122" s="72">
        <f>SUM(D121:D121)</f>
        <v>4414.47</v>
      </c>
    </row>
    <row r="123" spans="1:4" s="11" customFormat="1" ht="12.75">
      <c r="A123" s="53"/>
      <c r="B123" s="54"/>
      <c r="C123" s="53"/>
      <c r="D123" s="58"/>
    </row>
    <row r="124" spans="1:4" s="11" customFormat="1" ht="13.5" thickBot="1">
      <c r="A124" s="53"/>
      <c r="B124" s="54"/>
      <c r="C124" s="53"/>
      <c r="D124" s="58"/>
    </row>
    <row r="125" spans="1:6" s="11" customFormat="1" ht="12.75">
      <c r="A125" s="253" t="s">
        <v>636</v>
      </c>
      <c r="B125" s="254"/>
      <c r="C125" s="254"/>
      <c r="D125" s="255"/>
      <c r="F125" s="12"/>
    </row>
    <row r="126" spans="1:4" ht="25.5">
      <c r="A126" s="146" t="s">
        <v>12</v>
      </c>
      <c r="B126" s="145" t="s">
        <v>20</v>
      </c>
      <c r="C126" s="145" t="s">
        <v>21</v>
      </c>
      <c r="D126" s="56" t="s">
        <v>22</v>
      </c>
    </row>
    <row r="127" spans="1:4" ht="12.75">
      <c r="A127" s="247" t="s">
        <v>188</v>
      </c>
      <c r="B127" s="248"/>
      <c r="C127" s="248"/>
      <c r="D127" s="249"/>
    </row>
    <row r="128" spans="1:4" s="11" customFormat="1" ht="12.75">
      <c r="A128" s="52" t="s">
        <v>160</v>
      </c>
      <c r="B128" s="43" t="s">
        <v>264</v>
      </c>
      <c r="C128" s="252">
        <v>2015</v>
      </c>
      <c r="D128" s="71">
        <v>549</v>
      </c>
    </row>
    <row r="129" spans="1:4" s="11" customFormat="1" ht="12.75">
      <c r="A129" s="52" t="s">
        <v>161</v>
      </c>
      <c r="B129" s="43" t="s">
        <v>265</v>
      </c>
      <c r="C129" s="252"/>
      <c r="D129" s="71">
        <v>3480</v>
      </c>
    </row>
    <row r="130" spans="1:4" s="11" customFormat="1" ht="12.75">
      <c r="A130" s="52" t="s">
        <v>162</v>
      </c>
      <c r="B130" s="43" t="s">
        <v>99</v>
      </c>
      <c r="C130" s="252"/>
      <c r="D130" s="71">
        <v>2482</v>
      </c>
    </row>
    <row r="131" spans="1:4" s="11" customFormat="1" ht="12.75">
      <c r="A131" s="52" t="s">
        <v>163</v>
      </c>
      <c r="B131" s="43" t="s">
        <v>110</v>
      </c>
      <c r="C131" s="252"/>
      <c r="D131" s="71">
        <v>2350</v>
      </c>
    </row>
    <row r="132" spans="1:4" s="11" customFormat="1" ht="12.75">
      <c r="A132" s="52" t="s">
        <v>164</v>
      </c>
      <c r="B132" s="43" t="s">
        <v>97</v>
      </c>
      <c r="C132" s="252"/>
      <c r="D132" s="71">
        <v>5000</v>
      </c>
    </row>
    <row r="133" spans="1:4" s="11" customFormat="1" ht="12.75">
      <c r="A133" s="52" t="s">
        <v>165</v>
      </c>
      <c r="B133" s="43" t="s">
        <v>112</v>
      </c>
      <c r="C133" s="252">
        <v>2016</v>
      </c>
      <c r="D133" s="71">
        <v>1710</v>
      </c>
    </row>
    <row r="134" spans="1:4" s="11" customFormat="1" ht="12.75">
      <c r="A134" s="52" t="s">
        <v>166</v>
      </c>
      <c r="B134" s="43" t="s">
        <v>113</v>
      </c>
      <c r="C134" s="252"/>
      <c r="D134" s="71">
        <v>380</v>
      </c>
    </row>
    <row r="135" spans="1:4" s="11" customFormat="1" ht="12.75">
      <c r="A135" s="52" t="s">
        <v>167</v>
      </c>
      <c r="B135" s="43" t="s">
        <v>114</v>
      </c>
      <c r="C135" s="252"/>
      <c r="D135" s="71">
        <v>5999.94</v>
      </c>
    </row>
    <row r="136" spans="1:4" s="11" customFormat="1" ht="12.75">
      <c r="A136" s="52" t="s">
        <v>168</v>
      </c>
      <c r="B136" s="1" t="s">
        <v>464</v>
      </c>
      <c r="C136" s="227">
        <v>2017</v>
      </c>
      <c r="D136" s="69">
        <f>3*3111.9</f>
        <v>9335.7</v>
      </c>
    </row>
    <row r="137" spans="1:4" s="11" customFormat="1" ht="12.75">
      <c r="A137" s="52" t="s">
        <v>169</v>
      </c>
      <c r="B137" s="1" t="s">
        <v>104</v>
      </c>
      <c r="C137" s="227"/>
      <c r="D137" s="69">
        <v>58352</v>
      </c>
    </row>
    <row r="138" spans="1:4" s="11" customFormat="1" ht="12.75">
      <c r="A138" s="52" t="s">
        <v>207</v>
      </c>
      <c r="B138" s="1" t="s">
        <v>266</v>
      </c>
      <c r="C138" s="227"/>
      <c r="D138" s="69">
        <v>2827.77</v>
      </c>
    </row>
    <row r="139" spans="1:4" s="11" customFormat="1" ht="12.75">
      <c r="A139" s="52" t="s">
        <v>208</v>
      </c>
      <c r="B139" s="1" t="s">
        <v>465</v>
      </c>
      <c r="C139" s="227"/>
      <c r="D139" s="69">
        <f>3*2827.77</f>
        <v>8483.31</v>
      </c>
    </row>
    <row r="140" spans="1:4" s="11" customFormat="1" ht="12.75">
      <c r="A140" s="52" t="s">
        <v>231</v>
      </c>
      <c r="B140" s="1" t="s">
        <v>466</v>
      </c>
      <c r="C140" s="227"/>
      <c r="D140" s="69">
        <f>2*3255.07</f>
        <v>6510.14</v>
      </c>
    </row>
    <row r="141" spans="1:4" s="11" customFormat="1" ht="12.75">
      <c r="A141" s="52" t="s">
        <v>232</v>
      </c>
      <c r="B141" s="1" t="s">
        <v>269</v>
      </c>
      <c r="C141" s="227"/>
      <c r="D141" s="69">
        <v>9489.45</v>
      </c>
    </row>
    <row r="142" spans="1:4" s="11" customFormat="1" ht="12.75">
      <c r="A142" s="52" t="s">
        <v>233</v>
      </c>
      <c r="B142" s="1" t="s">
        <v>267</v>
      </c>
      <c r="C142" s="227"/>
      <c r="D142" s="69">
        <v>1899.98</v>
      </c>
    </row>
    <row r="143" spans="1:4" s="11" customFormat="1" ht="12.75">
      <c r="A143" s="52" t="s">
        <v>234</v>
      </c>
      <c r="B143" s="1" t="s">
        <v>268</v>
      </c>
      <c r="C143" s="227"/>
      <c r="D143" s="69">
        <v>8293.25</v>
      </c>
    </row>
    <row r="144" spans="1:4" s="11" customFormat="1" ht="12.75">
      <c r="A144" s="52" t="s">
        <v>235</v>
      </c>
      <c r="B144" s="1" t="s">
        <v>348</v>
      </c>
      <c r="C144" s="244">
        <v>2018</v>
      </c>
      <c r="D144" s="130">
        <v>1837.51</v>
      </c>
    </row>
    <row r="145" spans="1:4" s="11" customFormat="1" ht="12.75">
      <c r="A145" s="52" t="s">
        <v>270</v>
      </c>
      <c r="B145" s="110" t="s">
        <v>347</v>
      </c>
      <c r="C145" s="244"/>
      <c r="D145" s="130">
        <v>2149</v>
      </c>
    </row>
    <row r="146" spans="1:4" s="11" customFormat="1" ht="12.75">
      <c r="A146" s="52" t="s">
        <v>271</v>
      </c>
      <c r="B146" s="1" t="s">
        <v>467</v>
      </c>
      <c r="C146" s="244"/>
      <c r="D146" s="130">
        <f>2*759</f>
        <v>1518</v>
      </c>
    </row>
    <row r="147" spans="1:4" s="11" customFormat="1" ht="12.75">
      <c r="A147" s="52" t="s">
        <v>272</v>
      </c>
      <c r="B147" s="1" t="s">
        <v>345</v>
      </c>
      <c r="C147" s="244"/>
      <c r="D147" s="130">
        <v>4719</v>
      </c>
    </row>
    <row r="148" spans="1:4" s="11" customFormat="1" ht="12.75">
      <c r="A148" s="52" t="s">
        <v>273</v>
      </c>
      <c r="B148" s="1" t="s">
        <v>468</v>
      </c>
      <c r="C148" s="244"/>
      <c r="D148" s="130">
        <f>2*8750</f>
        <v>17500</v>
      </c>
    </row>
    <row r="149" spans="1:4" s="11" customFormat="1" ht="12.75">
      <c r="A149" s="52" t="s">
        <v>274</v>
      </c>
      <c r="B149" s="1" t="s">
        <v>349</v>
      </c>
      <c r="C149" s="244"/>
      <c r="D149" s="130">
        <v>1700</v>
      </c>
    </row>
    <row r="150" spans="1:4" s="11" customFormat="1" ht="12.75">
      <c r="A150" s="52" t="s">
        <v>275</v>
      </c>
      <c r="B150" s="1" t="s">
        <v>350</v>
      </c>
      <c r="C150" s="244"/>
      <c r="D150" s="130">
        <v>1400</v>
      </c>
    </row>
    <row r="151" spans="1:4" s="11" customFormat="1" ht="12.75">
      <c r="A151" s="52" t="s">
        <v>276</v>
      </c>
      <c r="B151" s="1" t="s">
        <v>395</v>
      </c>
      <c r="C151" s="227">
        <v>2019</v>
      </c>
      <c r="D151" s="69">
        <v>739</v>
      </c>
    </row>
    <row r="152" spans="1:4" s="11" customFormat="1" ht="12.75">
      <c r="A152" s="52" t="s">
        <v>277</v>
      </c>
      <c r="B152" s="1" t="s">
        <v>111</v>
      </c>
      <c r="C152" s="227"/>
      <c r="D152" s="69">
        <v>5166</v>
      </c>
    </row>
    <row r="153" spans="1:4" s="11" customFormat="1" ht="12.75">
      <c r="A153" s="245" t="s">
        <v>187</v>
      </c>
      <c r="B153" s="246"/>
      <c r="C153" s="246"/>
      <c r="D153" s="65">
        <f>SUM(D128:D152)</f>
        <v>163871.05</v>
      </c>
    </row>
    <row r="154" spans="1:4" s="11" customFormat="1" ht="12.75">
      <c r="A154" s="247" t="s">
        <v>189</v>
      </c>
      <c r="B154" s="248"/>
      <c r="C154" s="248"/>
      <c r="D154" s="249"/>
    </row>
    <row r="155" spans="1:4" s="11" customFormat="1" ht="12.75">
      <c r="A155" s="52" t="s">
        <v>160</v>
      </c>
      <c r="B155" s="21" t="s">
        <v>278</v>
      </c>
      <c r="C155" s="252">
        <v>2016</v>
      </c>
      <c r="D155" s="71">
        <v>3660</v>
      </c>
    </row>
    <row r="156" spans="1:4" s="11" customFormat="1" ht="12.75">
      <c r="A156" s="52" t="s">
        <v>161</v>
      </c>
      <c r="B156" s="21" t="s">
        <v>115</v>
      </c>
      <c r="C156" s="252"/>
      <c r="D156" s="71">
        <v>900</v>
      </c>
    </row>
    <row r="157" spans="1:4" s="11" customFormat="1" ht="12.75">
      <c r="A157" s="52" t="s">
        <v>162</v>
      </c>
      <c r="B157" s="1" t="s">
        <v>279</v>
      </c>
      <c r="C157" s="227">
        <v>2017</v>
      </c>
      <c r="D157" s="69">
        <v>1002</v>
      </c>
    </row>
    <row r="158" spans="1:4" s="11" customFormat="1" ht="12.75">
      <c r="A158" s="52" t="s">
        <v>163</v>
      </c>
      <c r="B158" s="1" t="s">
        <v>280</v>
      </c>
      <c r="C158" s="227"/>
      <c r="D158" s="69">
        <v>1299</v>
      </c>
    </row>
    <row r="159" spans="1:4" s="11" customFormat="1" ht="12.75">
      <c r="A159" s="52" t="s">
        <v>164</v>
      </c>
      <c r="B159" s="1" t="s">
        <v>470</v>
      </c>
      <c r="C159" s="227"/>
      <c r="D159" s="69">
        <f>2*3672.6</f>
        <v>7345.2</v>
      </c>
    </row>
    <row r="160" spans="1:4" s="11" customFormat="1" ht="12.75">
      <c r="A160" s="52" t="s">
        <v>165</v>
      </c>
      <c r="B160" s="1" t="s">
        <v>281</v>
      </c>
      <c r="C160" s="227"/>
      <c r="D160" s="69">
        <v>4699.83</v>
      </c>
    </row>
    <row r="161" spans="1:4" s="11" customFormat="1" ht="12.75">
      <c r="A161" s="52" t="s">
        <v>166</v>
      </c>
      <c r="B161" s="1" t="s">
        <v>351</v>
      </c>
      <c r="C161" s="244">
        <v>2018</v>
      </c>
      <c r="D161" s="130">
        <v>2060</v>
      </c>
    </row>
    <row r="162" spans="1:4" s="11" customFormat="1" ht="12.75">
      <c r="A162" s="52" t="s">
        <v>167</v>
      </c>
      <c r="B162" s="1" t="s">
        <v>352</v>
      </c>
      <c r="C162" s="244"/>
      <c r="D162" s="130">
        <v>2490</v>
      </c>
    </row>
    <row r="163" spans="1:4" s="11" customFormat="1" ht="12.75">
      <c r="A163" s="52" t="s">
        <v>168</v>
      </c>
      <c r="B163" s="1" t="s">
        <v>469</v>
      </c>
      <c r="C163" s="2">
        <v>2019</v>
      </c>
      <c r="D163" s="69">
        <f>3*2649</f>
        <v>7947</v>
      </c>
    </row>
    <row r="164" spans="1:4" s="11" customFormat="1" ht="12.75">
      <c r="A164" s="52" t="s">
        <v>169</v>
      </c>
      <c r="B164" s="59" t="s">
        <v>471</v>
      </c>
      <c r="C164" s="240">
        <v>2020</v>
      </c>
      <c r="D164" s="70">
        <f>1815*18</f>
        <v>32670</v>
      </c>
    </row>
    <row r="165" spans="1:4" s="11" customFormat="1" ht="12.75">
      <c r="A165" s="52" t="s">
        <v>207</v>
      </c>
      <c r="B165" s="59" t="s">
        <v>472</v>
      </c>
      <c r="C165" s="241"/>
      <c r="D165" s="70">
        <f>2*967.5</f>
        <v>1935</v>
      </c>
    </row>
    <row r="166" spans="1:4" s="11" customFormat="1" ht="12.75">
      <c r="A166" s="52" t="s">
        <v>208</v>
      </c>
      <c r="B166" s="59" t="s">
        <v>624</v>
      </c>
      <c r="C166" s="241"/>
      <c r="D166" s="70">
        <f>2*2115</f>
        <v>4230</v>
      </c>
    </row>
    <row r="167" spans="1:4" s="11" customFormat="1" ht="12.75">
      <c r="A167" s="52" t="s">
        <v>231</v>
      </c>
      <c r="B167" s="1" t="s">
        <v>643</v>
      </c>
      <c r="C167" s="241"/>
      <c r="D167" s="69">
        <f>16*3820+2000</f>
        <v>63120</v>
      </c>
    </row>
    <row r="168" spans="1:4" s="11" customFormat="1" ht="12.75">
      <c r="A168" s="52" t="s">
        <v>232</v>
      </c>
      <c r="B168" s="1" t="s">
        <v>644</v>
      </c>
      <c r="C168" s="242"/>
      <c r="D168" s="69">
        <v>530</v>
      </c>
    </row>
    <row r="169" spans="1:4" s="11" customFormat="1" ht="12.75">
      <c r="A169" s="245" t="s">
        <v>187</v>
      </c>
      <c r="B169" s="246"/>
      <c r="C169" s="246"/>
      <c r="D169" s="65">
        <f>SUM(D155:D168)</f>
        <v>133888.03</v>
      </c>
    </row>
    <row r="170" spans="1:4" s="11" customFormat="1" ht="12.75">
      <c r="A170" s="247" t="s">
        <v>25</v>
      </c>
      <c r="B170" s="248"/>
      <c r="C170" s="248"/>
      <c r="D170" s="249"/>
    </row>
    <row r="171" spans="1:6" s="11" customFormat="1" ht="12.75">
      <c r="A171" s="52" t="s">
        <v>160</v>
      </c>
      <c r="B171" s="14" t="s">
        <v>342</v>
      </c>
      <c r="C171" s="13">
        <v>2016</v>
      </c>
      <c r="D171" s="70">
        <v>4067.61</v>
      </c>
      <c r="F171" s="12"/>
    </row>
    <row r="172" spans="1:4" s="11" customFormat="1" ht="13.5" thickBot="1">
      <c r="A172" s="256" t="s">
        <v>187</v>
      </c>
      <c r="B172" s="257"/>
      <c r="C172" s="257"/>
      <c r="D172" s="72">
        <f>SUM(D171:D171)</f>
        <v>4067.61</v>
      </c>
    </row>
    <row r="173" spans="1:4" s="11" customFormat="1" ht="12.75">
      <c r="A173" s="53"/>
      <c r="B173" s="54"/>
      <c r="C173" s="53"/>
      <c r="D173" s="46"/>
    </row>
    <row r="174" spans="1:4" s="11" customFormat="1" ht="13.5" thickBot="1">
      <c r="A174" s="53"/>
      <c r="B174" s="54"/>
      <c r="C174" s="53"/>
      <c r="D174" s="46"/>
    </row>
    <row r="175" spans="1:4" s="11" customFormat="1" ht="12.75">
      <c r="A175" s="253" t="s">
        <v>635</v>
      </c>
      <c r="B175" s="254"/>
      <c r="C175" s="254"/>
      <c r="D175" s="255"/>
    </row>
    <row r="176" spans="1:4" ht="12.75">
      <c r="A176" s="247" t="s">
        <v>188</v>
      </c>
      <c r="B176" s="248"/>
      <c r="C176" s="248"/>
      <c r="D176" s="249"/>
    </row>
    <row r="177" spans="1:4" s="11" customFormat="1" ht="12.75">
      <c r="A177" s="52" t="s">
        <v>160</v>
      </c>
      <c r="B177" s="1" t="s">
        <v>550</v>
      </c>
      <c r="C177" s="227">
        <v>2015</v>
      </c>
      <c r="D177" s="69">
        <v>324.39</v>
      </c>
    </row>
    <row r="178" spans="1:4" s="11" customFormat="1" ht="12.75">
      <c r="A178" s="52" t="s">
        <v>161</v>
      </c>
      <c r="B178" s="1" t="s">
        <v>551</v>
      </c>
      <c r="C178" s="227"/>
      <c r="D178" s="69">
        <v>324.39</v>
      </c>
    </row>
    <row r="179" spans="1:4" s="11" customFormat="1" ht="12.75">
      <c r="A179" s="52" t="s">
        <v>162</v>
      </c>
      <c r="B179" s="1" t="s">
        <v>546</v>
      </c>
      <c r="C179" s="227">
        <v>2016</v>
      </c>
      <c r="D179" s="69">
        <v>312.2</v>
      </c>
    </row>
    <row r="180" spans="1:4" s="11" customFormat="1" ht="12.75">
      <c r="A180" s="52" t="s">
        <v>163</v>
      </c>
      <c r="B180" s="1" t="s">
        <v>288</v>
      </c>
      <c r="C180" s="227"/>
      <c r="D180" s="69">
        <v>1861.79</v>
      </c>
    </row>
    <row r="181" spans="1:4" s="11" customFormat="1" ht="12.75">
      <c r="A181" s="52" t="s">
        <v>164</v>
      </c>
      <c r="B181" s="1" t="s">
        <v>288</v>
      </c>
      <c r="C181" s="2">
        <v>2017</v>
      </c>
      <c r="D181" s="69">
        <v>2278.71</v>
      </c>
    </row>
    <row r="182" spans="1:4" s="11" customFormat="1" ht="12.75">
      <c r="A182" s="52" t="s">
        <v>165</v>
      </c>
      <c r="B182" s="1" t="s">
        <v>547</v>
      </c>
      <c r="C182" s="227">
        <v>2018</v>
      </c>
      <c r="D182" s="69">
        <v>454.75</v>
      </c>
    </row>
    <row r="183" spans="1:4" s="11" customFormat="1" ht="12.75">
      <c r="A183" s="52" t="s">
        <v>166</v>
      </c>
      <c r="B183" s="1" t="s">
        <v>548</v>
      </c>
      <c r="C183" s="227"/>
      <c r="D183" s="69">
        <v>4216.03</v>
      </c>
    </row>
    <row r="184" spans="1:4" s="11" customFormat="1" ht="12.75">
      <c r="A184" s="52" t="s">
        <v>167</v>
      </c>
      <c r="B184" s="1" t="s">
        <v>549</v>
      </c>
      <c r="C184" s="2">
        <v>2019</v>
      </c>
      <c r="D184" s="69">
        <v>518.27</v>
      </c>
    </row>
    <row r="185" spans="1:4" s="11" customFormat="1" ht="12.75">
      <c r="A185" s="245" t="s">
        <v>187</v>
      </c>
      <c r="B185" s="246"/>
      <c r="C185" s="246"/>
      <c r="D185" s="65">
        <f>SUM(D177:D184)</f>
        <v>10290.529999999999</v>
      </c>
    </row>
    <row r="186" spans="1:4" s="11" customFormat="1" ht="12.75">
      <c r="A186" s="247" t="s">
        <v>189</v>
      </c>
      <c r="B186" s="248"/>
      <c r="C186" s="248"/>
      <c r="D186" s="249"/>
    </row>
    <row r="187" spans="1:4" ht="25.5">
      <c r="A187" s="146" t="s">
        <v>12</v>
      </c>
      <c r="B187" s="145" t="s">
        <v>20</v>
      </c>
      <c r="C187" s="145" t="s">
        <v>21</v>
      </c>
      <c r="D187" s="56" t="s">
        <v>22</v>
      </c>
    </row>
    <row r="188" spans="1:4" s="11" customFormat="1" ht="12.75">
      <c r="A188" s="52" t="s">
        <v>160</v>
      </c>
      <c r="B188" s="1" t="s">
        <v>552</v>
      </c>
      <c r="C188" s="2">
        <v>2017</v>
      </c>
      <c r="D188" s="69">
        <v>726.93</v>
      </c>
    </row>
    <row r="189" spans="1:4" s="11" customFormat="1" ht="12.75">
      <c r="A189" s="52" t="s">
        <v>161</v>
      </c>
      <c r="B189" s="1" t="s">
        <v>101</v>
      </c>
      <c r="C189" s="2">
        <v>2019</v>
      </c>
      <c r="D189" s="69">
        <v>3269.1</v>
      </c>
    </row>
    <row r="190" spans="1:4" s="11" customFormat="1" ht="12.75">
      <c r="A190" s="52" t="s">
        <v>162</v>
      </c>
      <c r="B190" s="1" t="s">
        <v>101</v>
      </c>
      <c r="C190" s="2">
        <v>2020</v>
      </c>
      <c r="D190" s="69">
        <v>2503.67</v>
      </c>
    </row>
    <row r="191" spans="1:4" s="11" customFormat="1" ht="12.75">
      <c r="A191" s="215" t="s">
        <v>187</v>
      </c>
      <c r="B191" s="216"/>
      <c r="C191" s="216"/>
      <c r="D191" s="65">
        <f>SUM(D188:D190)</f>
        <v>6499.7</v>
      </c>
    </row>
    <row r="192" spans="1:4" s="11" customFormat="1" ht="12.75">
      <c r="A192" s="247" t="s">
        <v>25</v>
      </c>
      <c r="B192" s="248"/>
      <c r="C192" s="248"/>
      <c r="D192" s="249"/>
    </row>
    <row r="193" spans="1:4" s="11" customFormat="1" ht="12.75">
      <c r="A193" s="52"/>
      <c r="B193" s="92" t="s">
        <v>64</v>
      </c>
      <c r="C193" s="13"/>
      <c r="D193" s="73"/>
    </row>
    <row r="194" spans="1:4" s="11" customFormat="1" ht="13.5" thickBot="1">
      <c r="A194" s="236" t="s">
        <v>187</v>
      </c>
      <c r="B194" s="237"/>
      <c r="C194" s="237"/>
      <c r="D194" s="72">
        <f>SUM(D193)</f>
        <v>0</v>
      </c>
    </row>
    <row r="195" spans="1:4" s="11" customFormat="1" ht="12.75">
      <c r="A195" s="55"/>
      <c r="B195" s="55"/>
      <c r="C195" s="55"/>
      <c r="D195" s="55"/>
    </row>
    <row r="196" spans="1:4" s="11" customFormat="1" ht="13.5" thickBot="1">
      <c r="A196" s="55"/>
      <c r="B196" s="55"/>
      <c r="C196" s="55"/>
      <c r="D196" s="55"/>
    </row>
    <row r="197" spans="1:4" s="11" customFormat="1" ht="12.75">
      <c r="A197" s="253" t="s">
        <v>633</v>
      </c>
      <c r="B197" s="254"/>
      <c r="C197" s="254"/>
      <c r="D197" s="255"/>
    </row>
    <row r="198" spans="1:4" ht="25.5">
      <c r="A198" s="146" t="s">
        <v>12</v>
      </c>
      <c r="B198" s="145" t="s">
        <v>20</v>
      </c>
      <c r="C198" s="145" t="s">
        <v>21</v>
      </c>
      <c r="D198" s="56" t="s">
        <v>22</v>
      </c>
    </row>
    <row r="199" spans="1:4" ht="12.75">
      <c r="A199" s="247" t="s">
        <v>188</v>
      </c>
      <c r="B199" s="248"/>
      <c r="C199" s="248"/>
      <c r="D199" s="249"/>
    </row>
    <row r="200" spans="1:4" ht="12.75">
      <c r="A200" s="52" t="s">
        <v>160</v>
      </c>
      <c r="B200" s="110" t="s">
        <v>98</v>
      </c>
      <c r="C200" s="147">
        <v>2015</v>
      </c>
      <c r="D200" s="130">
        <v>2161</v>
      </c>
    </row>
    <row r="201" spans="1:4" ht="12.75">
      <c r="A201" s="52" t="s">
        <v>161</v>
      </c>
      <c r="B201" s="1" t="s">
        <v>455</v>
      </c>
      <c r="C201" s="244">
        <v>2018</v>
      </c>
      <c r="D201" s="130">
        <v>1600</v>
      </c>
    </row>
    <row r="202" spans="1:4" s="11" customFormat="1" ht="12.75">
      <c r="A202" s="52" t="s">
        <v>162</v>
      </c>
      <c r="B202" s="1" t="s">
        <v>456</v>
      </c>
      <c r="C202" s="244"/>
      <c r="D202" s="130">
        <v>350</v>
      </c>
    </row>
    <row r="203" spans="1:4" s="11" customFormat="1" ht="12.75">
      <c r="A203" s="215" t="s">
        <v>187</v>
      </c>
      <c r="B203" s="216"/>
      <c r="C203" s="216"/>
      <c r="D203" s="65">
        <f>SUM(D200:D202)</f>
        <v>4111</v>
      </c>
    </row>
    <row r="204" spans="1:4" s="11" customFormat="1" ht="12.75">
      <c r="A204" s="247" t="s">
        <v>189</v>
      </c>
      <c r="B204" s="248"/>
      <c r="C204" s="248"/>
      <c r="D204" s="249"/>
    </row>
    <row r="205" spans="1:4" s="11" customFormat="1" ht="12.75">
      <c r="A205" s="57" t="s">
        <v>160</v>
      </c>
      <c r="B205" s="1" t="s">
        <v>457</v>
      </c>
      <c r="C205" s="147">
        <v>2016</v>
      </c>
      <c r="D205" s="130">
        <v>2500</v>
      </c>
    </row>
    <row r="206" spans="1:4" s="11" customFormat="1" ht="12.75">
      <c r="A206" s="215" t="s">
        <v>187</v>
      </c>
      <c r="B206" s="216"/>
      <c r="C206" s="216"/>
      <c r="D206" s="65">
        <f>SUM(D205:D205)</f>
        <v>2500</v>
      </c>
    </row>
    <row r="207" spans="1:4" s="11" customFormat="1" ht="12.75">
      <c r="A207" s="247" t="s">
        <v>25</v>
      </c>
      <c r="B207" s="248"/>
      <c r="C207" s="248"/>
      <c r="D207" s="249"/>
    </row>
    <row r="208" spans="1:4" s="11" customFormat="1" ht="12.75">
      <c r="A208" s="52"/>
      <c r="B208" s="92" t="s">
        <v>64</v>
      </c>
      <c r="C208" s="13"/>
      <c r="D208" s="70"/>
    </row>
    <row r="209" spans="1:4" s="11" customFormat="1" ht="13.5" thickBot="1">
      <c r="A209" s="236" t="s">
        <v>187</v>
      </c>
      <c r="B209" s="237"/>
      <c r="C209" s="237"/>
      <c r="D209" s="72">
        <f>SUM(D208)</f>
        <v>0</v>
      </c>
    </row>
    <row r="210" spans="1:4" s="11" customFormat="1" ht="12.75">
      <c r="A210" s="16"/>
      <c r="B210" s="16"/>
      <c r="C210" s="17"/>
      <c r="D210" s="26"/>
    </row>
    <row r="211" spans="1:4" s="11" customFormat="1" ht="13.5" thickBot="1">
      <c r="A211" s="16"/>
      <c r="B211" s="16"/>
      <c r="C211" s="17"/>
      <c r="D211" s="26"/>
    </row>
    <row r="212" spans="1:4" s="11" customFormat="1" ht="12.75">
      <c r="A212" s="253" t="s">
        <v>634</v>
      </c>
      <c r="B212" s="254"/>
      <c r="C212" s="254"/>
      <c r="D212" s="255"/>
    </row>
    <row r="213" spans="1:4" ht="25.5">
      <c r="A213" s="146" t="s">
        <v>12</v>
      </c>
      <c r="B213" s="145" t="s">
        <v>20</v>
      </c>
      <c r="C213" s="145" t="s">
        <v>21</v>
      </c>
      <c r="D213" s="56" t="s">
        <v>22</v>
      </c>
    </row>
    <row r="214" spans="1:4" ht="12.75">
      <c r="A214" s="247" t="s">
        <v>188</v>
      </c>
      <c r="B214" s="248"/>
      <c r="C214" s="248"/>
      <c r="D214" s="249"/>
    </row>
    <row r="215" spans="1:4" s="11" customFormat="1" ht="12.75">
      <c r="A215" s="57" t="s">
        <v>160</v>
      </c>
      <c r="B215" s="28" t="s">
        <v>308</v>
      </c>
      <c r="C215" s="243">
        <v>2015</v>
      </c>
      <c r="D215" s="70">
        <v>11200</v>
      </c>
    </row>
    <row r="216" spans="1:4" s="11" customFormat="1" ht="12.75">
      <c r="A216" s="57" t="s">
        <v>161</v>
      </c>
      <c r="B216" s="1" t="s">
        <v>309</v>
      </c>
      <c r="C216" s="243"/>
      <c r="D216" s="69">
        <v>1400</v>
      </c>
    </row>
    <row r="217" spans="1:4" s="11" customFormat="1" ht="12.75">
      <c r="A217" s="57" t="s">
        <v>162</v>
      </c>
      <c r="B217" s="110" t="s">
        <v>458</v>
      </c>
      <c r="C217" s="147">
        <v>2019</v>
      </c>
      <c r="D217" s="130">
        <v>759</v>
      </c>
    </row>
    <row r="218" spans="1:4" s="11" customFormat="1" ht="12.75">
      <c r="A218" s="215" t="s">
        <v>187</v>
      </c>
      <c r="B218" s="216"/>
      <c r="C218" s="216"/>
      <c r="D218" s="65">
        <f>SUM(D215:D217)</f>
        <v>13359</v>
      </c>
    </row>
    <row r="219" spans="1:4" s="11" customFormat="1" ht="12.75">
      <c r="A219" s="247" t="s">
        <v>189</v>
      </c>
      <c r="B219" s="248"/>
      <c r="C219" s="248"/>
      <c r="D219" s="249"/>
    </row>
    <row r="220" spans="1:4" s="11" customFormat="1" ht="12.75">
      <c r="A220" s="52" t="s">
        <v>160</v>
      </c>
      <c r="B220" s="110" t="s">
        <v>365</v>
      </c>
      <c r="C220" s="244">
        <v>2018</v>
      </c>
      <c r="D220" s="130">
        <v>2700</v>
      </c>
    </row>
    <row r="221" spans="1:4" s="11" customFormat="1" ht="12.75">
      <c r="A221" s="52" t="s">
        <v>161</v>
      </c>
      <c r="B221" s="110" t="s">
        <v>366</v>
      </c>
      <c r="C221" s="244"/>
      <c r="D221" s="130">
        <v>2699</v>
      </c>
    </row>
    <row r="222" spans="1:4" s="11" customFormat="1" ht="12.75">
      <c r="A222" s="215" t="s">
        <v>187</v>
      </c>
      <c r="B222" s="216"/>
      <c r="C222" s="216"/>
      <c r="D222" s="65">
        <f>SUM(D220:D221)</f>
        <v>5399</v>
      </c>
    </row>
    <row r="223" spans="1:4" s="11" customFormat="1" ht="12.75">
      <c r="A223" s="247" t="s">
        <v>25</v>
      </c>
      <c r="B223" s="248"/>
      <c r="C223" s="248"/>
      <c r="D223" s="249"/>
    </row>
    <row r="224" spans="1:4" s="11" customFormat="1" ht="12.75">
      <c r="A224" s="52"/>
      <c r="B224" s="92" t="s">
        <v>64</v>
      </c>
      <c r="C224" s="13"/>
      <c r="D224" s="70"/>
    </row>
    <row r="225" spans="1:4" s="11" customFormat="1" ht="13.5" thickBot="1">
      <c r="A225" s="236" t="s">
        <v>187</v>
      </c>
      <c r="B225" s="237"/>
      <c r="C225" s="237"/>
      <c r="D225" s="72">
        <f>SUM(D224)</f>
        <v>0</v>
      </c>
    </row>
    <row r="226" spans="1:4" s="11" customFormat="1" ht="12.75">
      <c r="A226" s="55"/>
      <c r="B226" s="55"/>
      <c r="C226" s="55"/>
      <c r="D226" s="55"/>
    </row>
    <row r="227" spans="1:4" s="11" customFormat="1" ht="13.5" thickBot="1">
      <c r="A227" s="55"/>
      <c r="B227" s="55"/>
      <c r="C227" s="55"/>
      <c r="D227" s="55"/>
    </row>
    <row r="228" spans="1:4" s="11" customFormat="1" ht="12.75">
      <c r="A228" s="262" t="s">
        <v>530</v>
      </c>
      <c r="B228" s="263"/>
      <c r="C228" s="263"/>
      <c r="D228" s="124">
        <f>SUM(D185,D153,D74,D106,D203,D218,D49,D23)</f>
        <v>413278.5</v>
      </c>
    </row>
    <row r="229" spans="1:4" s="11" customFormat="1" ht="12.75">
      <c r="A229" s="258" t="s">
        <v>531</v>
      </c>
      <c r="B229" s="259"/>
      <c r="C229" s="259"/>
      <c r="D229" s="158">
        <f>SUM(D191,D169,D86,D119,D206,D222,D52,D31)</f>
        <v>288050.63</v>
      </c>
    </row>
    <row r="230" spans="1:4" s="11" customFormat="1" ht="13.5" thickBot="1">
      <c r="A230" s="260" t="s">
        <v>307</v>
      </c>
      <c r="B230" s="261"/>
      <c r="C230" s="261"/>
      <c r="D230" s="126">
        <f>SUM(D194,D172,D89,D122,D209,D225,D55,D35)</f>
        <v>26263.920000000002</v>
      </c>
    </row>
    <row r="231" spans="1:4" s="11" customFormat="1" ht="13.5" thickBot="1">
      <c r="A231" s="250" t="s">
        <v>303</v>
      </c>
      <c r="B231" s="251"/>
      <c r="C231" s="251"/>
      <c r="D231" s="127">
        <f>SUM(D228:D230)</f>
        <v>727593.05</v>
      </c>
    </row>
    <row r="232" spans="1:4" s="11" customFormat="1" ht="12.75">
      <c r="A232" s="16"/>
      <c r="B232" s="16"/>
      <c r="C232" s="17"/>
      <c r="D232" s="26"/>
    </row>
    <row r="233" spans="1:4" s="11" customFormat="1" ht="12.75">
      <c r="A233" s="16"/>
      <c r="B233" s="16"/>
      <c r="C233" s="17"/>
      <c r="D233" s="26"/>
    </row>
    <row r="234" spans="1:4" s="11" customFormat="1" ht="12.75">
      <c r="A234" s="16"/>
      <c r="B234" s="16"/>
      <c r="C234" s="17"/>
      <c r="D234" s="26"/>
    </row>
    <row r="235" spans="1:4" s="11" customFormat="1" ht="12.75">
      <c r="A235" s="16"/>
      <c r="B235" s="16"/>
      <c r="C235" s="17"/>
      <c r="D235" s="26"/>
    </row>
    <row r="236" spans="1:4" s="11" customFormat="1" ht="12.75">
      <c r="A236" s="16"/>
      <c r="B236" s="16"/>
      <c r="C236" s="17"/>
      <c r="D236" s="26"/>
    </row>
    <row r="237" spans="1:4" s="11" customFormat="1" ht="12.75">
      <c r="A237" s="16"/>
      <c r="B237" s="16"/>
      <c r="C237" s="17"/>
      <c r="D237" s="26"/>
    </row>
    <row r="238" spans="1:4" s="11" customFormat="1" ht="12.75">
      <c r="A238" s="16"/>
      <c r="B238" s="16"/>
      <c r="C238" s="17"/>
      <c r="D238" s="26"/>
    </row>
    <row r="239" spans="1:4" s="11" customFormat="1" ht="12.75">
      <c r="A239" s="16"/>
      <c r="B239" s="16"/>
      <c r="C239" s="17"/>
      <c r="D239" s="26"/>
    </row>
    <row r="240" spans="1:4" s="11" customFormat="1" ht="12.75">
      <c r="A240" s="16"/>
      <c r="B240" s="16"/>
      <c r="C240" s="17"/>
      <c r="D240" s="26"/>
    </row>
    <row r="241" spans="1:4" s="11" customFormat="1" ht="12.75">
      <c r="A241" s="16"/>
      <c r="B241" s="16"/>
      <c r="C241" s="17"/>
      <c r="D241" s="26"/>
    </row>
    <row r="242" spans="1:4" s="11" customFormat="1" ht="12.75">
      <c r="A242" s="16"/>
      <c r="B242" s="16"/>
      <c r="C242" s="17"/>
      <c r="D242" s="26"/>
    </row>
    <row r="243" spans="1:4" s="11" customFormat="1" ht="12.75">
      <c r="A243" s="16"/>
      <c r="B243" s="16"/>
      <c r="C243" s="17"/>
      <c r="D243" s="26"/>
    </row>
    <row r="244" spans="1:4" s="11" customFormat="1" ht="12.75">
      <c r="A244" s="16"/>
      <c r="B244" s="16"/>
      <c r="C244" s="17"/>
      <c r="D244" s="26"/>
    </row>
    <row r="245" spans="1:4" s="11" customFormat="1" ht="12.75">
      <c r="A245" s="16"/>
      <c r="B245" s="16"/>
      <c r="C245" s="17"/>
      <c r="D245" s="26"/>
    </row>
    <row r="246" spans="1:4" ht="12.75">
      <c r="A246" s="16"/>
      <c r="C246" s="17"/>
      <c r="D246" s="26"/>
    </row>
    <row r="247" spans="1:4" s="11" customFormat="1" ht="12.75">
      <c r="A247" s="16"/>
      <c r="B247" s="16"/>
      <c r="C247" s="17"/>
      <c r="D247" s="26"/>
    </row>
    <row r="248" spans="1:4" s="11" customFormat="1" ht="12.75">
      <c r="A248" s="16"/>
      <c r="B248" s="16"/>
      <c r="C248" s="17"/>
      <c r="D248" s="26"/>
    </row>
    <row r="249" spans="1:4" s="11" customFormat="1" ht="12.75">
      <c r="A249" s="16"/>
      <c r="B249" s="16"/>
      <c r="C249" s="17"/>
      <c r="D249" s="26"/>
    </row>
    <row r="250" spans="1:4" ht="12.75">
      <c r="A250" s="16"/>
      <c r="C250" s="17"/>
      <c r="D250" s="26"/>
    </row>
    <row r="251" spans="1:4" s="11" customFormat="1" ht="12.75">
      <c r="A251" s="16"/>
      <c r="B251" s="16"/>
      <c r="C251" s="17"/>
      <c r="D251" s="26"/>
    </row>
    <row r="252" spans="1:4" s="11" customFormat="1" ht="12.75">
      <c r="A252" s="16"/>
      <c r="B252" s="16"/>
      <c r="C252" s="17"/>
      <c r="D252" s="26"/>
    </row>
    <row r="253" spans="1:4" ht="12.75">
      <c r="A253" s="16"/>
      <c r="C253" s="17"/>
      <c r="D253" s="26"/>
    </row>
    <row r="254" spans="1:4" s="11" customFormat="1" ht="12.75">
      <c r="A254" s="16"/>
      <c r="B254" s="16"/>
      <c r="C254" s="17"/>
      <c r="D254" s="26"/>
    </row>
    <row r="255" spans="1:4" s="11" customFormat="1" ht="12.75">
      <c r="A255" s="16"/>
      <c r="B255" s="16"/>
      <c r="C255" s="17"/>
      <c r="D255" s="26"/>
    </row>
    <row r="256" spans="1:4" s="11" customFormat="1" ht="12.75">
      <c r="A256" s="16"/>
      <c r="B256" s="16"/>
      <c r="C256" s="17"/>
      <c r="D256" s="26"/>
    </row>
    <row r="257" spans="1:4" s="11" customFormat="1" ht="12.75">
      <c r="A257" s="16"/>
      <c r="B257" s="16"/>
      <c r="C257" s="17"/>
      <c r="D257" s="26"/>
    </row>
    <row r="258" spans="1:4" s="11" customFormat="1" ht="12.75">
      <c r="A258" s="16"/>
      <c r="B258" s="16"/>
      <c r="C258" s="17"/>
      <c r="D258" s="26"/>
    </row>
    <row r="259" spans="1:4" s="11" customFormat="1" ht="12.75">
      <c r="A259" s="16"/>
      <c r="B259" s="16"/>
      <c r="C259" s="17"/>
      <c r="D259" s="26"/>
    </row>
    <row r="260" spans="1:4" s="11" customFormat="1" ht="12.75">
      <c r="A260" s="16"/>
      <c r="B260" s="16"/>
      <c r="C260" s="17"/>
      <c r="D260" s="26"/>
    </row>
    <row r="261" spans="1:4" s="11" customFormat="1" ht="12.75">
      <c r="A261" s="16"/>
      <c r="B261" s="16"/>
      <c r="C261" s="17"/>
      <c r="D261" s="26"/>
    </row>
    <row r="262" spans="1:4" s="11" customFormat="1" ht="12.75">
      <c r="A262" s="16"/>
      <c r="B262" s="16"/>
      <c r="C262" s="17"/>
      <c r="D262" s="26"/>
    </row>
    <row r="263" spans="1:4" s="11" customFormat="1" ht="12.75">
      <c r="A263" s="16"/>
      <c r="B263" s="16"/>
      <c r="C263" s="17"/>
      <c r="D263" s="26"/>
    </row>
    <row r="264" spans="1:4" s="11" customFormat="1" ht="12.75">
      <c r="A264" s="16"/>
      <c r="B264" s="16"/>
      <c r="C264" s="17"/>
      <c r="D264" s="26"/>
    </row>
    <row r="265" spans="1:4" ht="12.75">
      <c r="A265" s="16"/>
      <c r="C265" s="17"/>
      <c r="D265" s="26"/>
    </row>
    <row r="266" spans="1:4" ht="12.75">
      <c r="A266" s="16"/>
      <c r="C266" s="17"/>
      <c r="D266" s="26"/>
    </row>
    <row r="267" spans="1:4" ht="12.75">
      <c r="A267" s="16"/>
      <c r="C267" s="17"/>
      <c r="D267" s="26"/>
    </row>
    <row r="268" spans="1:4" ht="12.75">
      <c r="A268" s="16"/>
      <c r="C268" s="17"/>
      <c r="D268" s="26"/>
    </row>
    <row r="269" spans="1:4" ht="12.75">
      <c r="A269" s="16"/>
      <c r="C269" s="17"/>
      <c r="D269" s="26"/>
    </row>
    <row r="270" spans="1:4" ht="12.75">
      <c r="A270" s="16"/>
      <c r="C270" s="17"/>
      <c r="D270" s="26"/>
    </row>
    <row r="271" spans="1:4" ht="12.75">
      <c r="A271" s="16"/>
      <c r="C271" s="17"/>
      <c r="D271" s="26"/>
    </row>
    <row r="272" spans="1:4" ht="12.75">
      <c r="A272" s="16"/>
      <c r="C272" s="17"/>
      <c r="D272" s="26"/>
    </row>
    <row r="273" spans="1:4" ht="12.75">
      <c r="A273" s="16"/>
      <c r="C273" s="17"/>
      <c r="D273" s="26"/>
    </row>
    <row r="274" spans="1:4" ht="12.75">
      <c r="A274" s="16"/>
      <c r="C274" s="17"/>
      <c r="D274" s="26"/>
    </row>
    <row r="275" spans="1:4" ht="12.75">
      <c r="A275" s="16"/>
      <c r="C275" s="17"/>
      <c r="D275" s="26"/>
    </row>
    <row r="276" spans="1:4" ht="12.75">
      <c r="A276" s="16"/>
      <c r="C276" s="17"/>
      <c r="D276" s="26"/>
    </row>
    <row r="277" spans="1:4" ht="12.75">
      <c r="A277" s="16"/>
      <c r="C277" s="17"/>
      <c r="D277" s="26"/>
    </row>
    <row r="278" spans="1:4" ht="12.75">
      <c r="A278" s="16"/>
      <c r="C278" s="17"/>
      <c r="D278" s="26"/>
    </row>
    <row r="279" spans="1:4" ht="12.75">
      <c r="A279" s="16"/>
      <c r="C279" s="17"/>
      <c r="D279" s="26"/>
    </row>
    <row r="280" spans="1:4" ht="12.75">
      <c r="A280" s="16"/>
      <c r="C280" s="17"/>
      <c r="D280" s="26"/>
    </row>
    <row r="281" spans="1:4" ht="12.75">
      <c r="A281" s="16"/>
      <c r="C281" s="17"/>
      <c r="D281" s="26"/>
    </row>
    <row r="282" spans="1:4" s="11" customFormat="1" ht="12.75">
      <c r="A282" s="16"/>
      <c r="B282" s="16"/>
      <c r="C282" s="17"/>
      <c r="D282" s="26"/>
    </row>
    <row r="283" spans="1:4" s="11" customFormat="1" ht="12.75">
      <c r="A283" s="16"/>
      <c r="B283" s="16"/>
      <c r="C283" s="17"/>
      <c r="D283" s="26"/>
    </row>
    <row r="284" spans="1:4" s="11" customFormat="1" ht="12.75">
      <c r="A284" s="16"/>
      <c r="B284" s="16"/>
      <c r="C284" s="17"/>
      <c r="D284" s="26"/>
    </row>
    <row r="285" spans="1:4" s="11" customFormat="1" ht="12.75">
      <c r="A285" s="16"/>
      <c r="B285" s="16"/>
      <c r="C285" s="17"/>
      <c r="D285" s="26"/>
    </row>
    <row r="286" spans="1:4" s="11" customFormat="1" ht="12.75">
      <c r="A286" s="16"/>
      <c r="B286" s="16"/>
      <c r="C286" s="17"/>
      <c r="D286" s="26"/>
    </row>
    <row r="287" spans="1:4" s="11" customFormat="1" ht="12.75">
      <c r="A287" s="16"/>
      <c r="B287" s="16"/>
      <c r="C287" s="17"/>
      <c r="D287" s="26"/>
    </row>
    <row r="288" spans="1:4" s="11" customFormat="1" ht="12.75">
      <c r="A288" s="16"/>
      <c r="B288" s="16"/>
      <c r="C288" s="17"/>
      <c r="D288" s="26"/>
    </row>
    <row r="289" spans="1:4" ht="12.75">
      <c r="A289" s="16"/>
      <c r="C289" s="17"/>
      <c r="D289" s="26"/>
    </row>
    <row r="290" spans="1:4" s="11" customFormat="1" ht="12.75">
      <c r="A290" s="16"/>
      <c r="B290" s="16"/>
      <c r="C290" s="17"/>
      <c r="D290" s="26"/>
    </row>
    <row r="291" spans="1:4" s="11" customFormat="1" ht="12.75">
      <c r="A291" s="16"/>
      <c r="B291" s="16"/>
      <c r="C291" s="17"/>
      <c r="D291" s="26"/>
    </row>
    <row r="292" spans="1:4" s="11" customFormat="1" ht="12.75">
      <c r="A292" s="16"/>
      <c r="B292" s="16"/>
      <c r="C292" s="17"/>
      <c r="D292" s="26"/>
    </row>
    <row r="293" spans="1:4" s="11" customFormat="1" ht="12.75">
      <c r="A293" s="16"/>
      <c r="B293" s="16"/>
      <c r="C293" s="17"/>
      <c r="D293" s="26"/>
    </row>
    <row r="294" spans="1:4" s="11" customFormat="1" ht="12.75">
      <c r="A294" s="16"/>
      <c r="B294" s="16"/>
      <c r="C294" s="17"/>
      <c r="D294" s="26"/>
    </row>
    <row r="295" spans="1:4" s="11" customFormat="1" ht="12.75">
      <c r="A295" s="16"/>
      <c r="B295" s="16"/>
      <c r="C295" s="17"/>
      <c r="D295" s="26"/>
    </row>
    <row r="296" spans="1:4" s="11" customFormat="1" ht="12.75">
      <c r="A296" s="16"/>
      <c r="B296" s="16"/>
      <c r="C296" s="17"/>
      <c r="D296" s="26"/>
    </row>
    <row r="297" spans="1:4" s="11" customFormat="1" ht="12.75">
      <c r="A297" s="16"/>
      <c r="B297" s="16"/>
      <c r="C297" s="17"/>
      <c r="D297" s="26"/>
    </row>
    <row r="298" spans="1:4" ht="12.75">
      <c r="A298" s="16"/>
      <c r="C298" s="17"/>
      <c r="D298" s="26"/>
    </row>
    <row r="299" spans="1:4" s="11" customFormat="1" ht="12.75">
      <c r="A299" s="16"/>
      <c r="B299" s="16"/>
      <c r="C299" s="17"/>
      <c r="D299" s="26"/>
    </row>
    <row r="300" spans="1:4" s="11" customFormat="1" ht="12.75">
      <c r="A300" s="16"/>
      <c r="B300" s="16"/>
      <c r="C300" s="17"/>
      <c r="D300" s="26"/>
    </row>
    <row r="301" spans="1:4" s="11" customFormat="1" ht="12.75">
      <c r="A301" s="16"/>
      <c r="B301" s="16"/>
      <c r="C301" s="17"/>
      <c r="D301" s="26"/>
    </row>
    <row r="302" spans="1:4" ht="12.75">
      <c r="A302" s="16"/>
      <c r="C302" s="17"/>
      <c r="D302" s="26"/>
    </row>
    <row r="303" spans="1:4" s="11" customFormat="1" ht="12.75">
      <c r="A303" s="16"/>
      <c r="B303" s="16"/>
      <c r="C303" s="17"/>
      <c r="D303" s="26"/>
    </row>
    <row r="304" spans="1:4" s="11" customFormat="1" ht="12.75">
      <c r="A304" s="16"/>
      <c r="B304" s="16"/>
      <c r="C304" s="17"/>
      <c r="D304" s="26"/>
    </row>
    <row r="305" spans="1:4" s="11" customFormat="1" ht="12.75">
      <c r="A305" s="16"/>
      <c r="B305" s="16"/>
      <c r="C305" s="17"/>
      <c r="D305" s="26"/>
    </row>
    <row r="306" spans="1:4" s="11" customFormat="1" ht="12.75">
      <c r="A306" s="16"/>
      <c r="B306" s="16"/>
      <c r="C306" s="17"/>
      <c r="D306" s="26"/>
    </row>
    <row r="307" spans="1:4" s="11" customFormat="1" ht="12.75">
      <c r="A307" s="16"/>
      <c r="B307" s="16"/>
      <c r="C307" s="17"/>
      <c r="D307" s="26"/>
    </row>
    <row r="308" spans="1:4" s="11" customFormat="1" ht="12.75">
      <c r="A308" s="16"/>
      <c r="B308" s="16"/>
      <c r="C308" s="17"/>
      <c r="D308" s="26"/>
    </row>
    <row r="309" spans="1:4" ht="12.75">
      <c r="A309" s="16"/>
      <c r="C309" s="17"/>
      <c r="D309" s="26"/>
    </row>
    <row r="310" spans="1:4" ht="12.75">
      <c r="A310" s="16"/>
      <c r="C310" s="17"/>
      <c r="D310" s="26"/>
    </row>
    <row r="311" spans="1:4" ht="12.75">
      <c r="A311" s="16"/>
      <c r="C311" s="17"/>
      <c r="D311" s="26"/>
    </row>
    <row r="312" spans="1:4" ht="12.75">
      <c r="A312" s="16"/>
      <c r="C312" s="17"/>
      <c r="D312" s="26"/>
    </row>
    <row r="313" spans="1:4" ht="12.75">
      <c r="A313" s="16"/>
      <c r="C313" s="17"/>
      <c r="D313" s="26"/>
    </row>
    <row r="314" spans="1:4" ht="12.75">
      <c r="A314" s="16"/>
      <c r="C314" s="17"/>
      <c r="D314" s="26"/>
    </row>
    <row r="315" spans="1:4" ht="12.75">
      <c r="A315" s="16"/>
      <c r="C315" s="17"/>
      <c r="D315" s="26"/>
    </row>
    <row r="316" spans="1:4" ht="12.75">
      <c r="A316" s="16"/>
      <c r="C316" s="17"/>
      <c r="D316" s="26"/>
    </row>
    <row r="317" spans="1:4" ht="12.75">
      <c r="A317" s="16"/>
      <c r="C317" s="17"/>
      <c r="D317" s="26"/>
    </row>
    <row r="318" spans="1:4" ht="12.75">
      <c r="A318" s="16"/>
      <c r="C318" s="17"/>
      <c r="D318" s="26"/>
    </row>
    <row r="319" spans="1:4" ht="12.75">
      <c r="A319" s="16"/>
      <c r="C319" s="17"/>
      <c r="D319" s="26"/>
    </row>
    <row r="320" spans="1:4" ht="12.75">
      <c r="A320" s="16"/>
      <c r="C320" s="17"/>
      <c r="D320" s="26"/>
    </row>
    <row r="321" spans="1:4" ht="12.75">
      <c r="A321" s="16"/>
      <c r="C321" s="17"/>
      <c r="D321" s="26"/>
    </row>
    <row r="322" spans="1:4" ht="12.75">
      <c r="A322" s="16"/>
      <c r="C322" s="17"/>
      <c r="D322" s="26"/>
    </row>
    <row r="323" spans="1:4" ht="12.75">
      <c r="A323" s="16"/>
      <c r="C323" s="17"/>
      <c r="D323" s="26"/>
    </row>
    <row r="324" spans="1:4" ht="12.75">
      <c r="A324" s="16"/>
      <c r="C324" s="17"/>
      <c r="D324" s="26"/>
    </row>
    <row r="325" spans="1:4" ht="12.75">
      <c r="A325" s="16"/>
      <c r="C325" s="17"/>
      <c r="D325" s="26"/>
    </row>
    <row r="326" spans="1:4" ht="12.75">
      <c r="A326" s="16"/>
      <c r="C326" s="17"/>
      <c r="D326" s="26"/>
    </row>
    <row r="327" spans="1:4" ht="12.75">
      <c r="A327" s="16"/>
      <c r="C327" s="17"/>
      <c r="D327" s="26"/>
    </row>
    <row r="328" spans="1:4" ht="12.75">
      <c r="A328" s="16"/>
      <c r="C328" s="17"/>
      <c r="D328" s="26"/>
    </row>
    <row r="329" spans="1:4" ht="12.75">
      <c r="A329" s="16"/>
      <c r="C329" s="17"/>
      <c r="D329" s="26"/>
    </row>
    <row r="330" spans="1:4" ht="12.75">
      <c r="A330" s="16"/>
      <c r="C330" s="17"/>
      <c r="D330" s="26"/>
    </row>
    <row r="331" spans="1:4" ht="12.75">
      <c r="A331" s="16"/>
      <c r="C331" s="17"/>
      <c r="D331" s="26"/>
    </row>
    <row r="332" spans="1:4" ht="12.75">
      <c r="A332" s="16"/>
      <c r="C332" s="17"/>
      <c r="D332" s="26"/>
    </row>
    <row r="333" spans="1:4" ht="12.75">
      <c r="A333" s="16"/>
      <c r="C333" s="17"/>
      <c r="D333" s="26"/>
    </row>
    <row r="334" spans="1:4" ht="12.75">
      <c r="A334" s="16"/>
      <c r="C334" s="17"/>
      <c r="D334" s="26"/>
    </row>
    <row r="335" spans="1:4" ht="12.75">
      <c r="A335" s="16"/>
      <c r="C335" s="17"/>
      <c r="D335" s="26"/>
    </row>
    <row r="336" spans="1:4" ht="12.75">
      <c r="A336" s="16"/>
      <c r="C336" s="17"/>
      <c r="D336" s="26"/>
    </row>
    <row r="337" spans="1:4" ht="12.75">
      <c r="A337" s="16"/>
      <c r="C337" s="17"/>
      <c r="D337" s="26"/>
    </row>
    <row r="338" spans="1:4" ht="12.75">
      <c r="A338" s="16"/>
      <c r="C338" s="17"/>
      <c r="D338" s="26"/>
    </row>
    <row r="339" spans="1:4" ht="12.75">
      <c r="A339" s="16"/>
      <c r="C339" s="17"/>
      <c r="D339" s="26"/>
    </row>
    <row r="340" spans="1:4" ht="12.75">
      <c r="A340" s="16"/>
      <c r="C340" s="17"/>
      <c r="D340" s="26"/>
    </row>
    <row r="341" spans="1:4" ht="12.75">
      <c r="A341" s="16"/>
      <c r="C341" s="17"/>
      <c r="D341" s="26"/>
    </row>
    <row r="342" spans="1:4" ht="12.75">
      <c r="A342" s="16"/>
      <c r="C342" s="17"/>
      <c r="D342" s="26"/>
    </row>
    <row r="343" spans="1:4" ht="12.75">
      <c r="A343" s="16"/>
      <c r="C343" s="17"/>
      <c r="D343" s="26"/>
    </row>
    <row r="344" spans="1:4" ht="12.75">
      <c r="A344" s="16"/>
      <c r="C344" s="17"/>
      <c r="D344" s="26"/>
    </row>
    <row r="345" spans="1:4" s="11" customFormat="1" ht="12.75">
      <c r="A345" s="16"/>
      <c r="B345" s="16"/>
      <c r="C345" s="17"/>
      <c r="D345" s="26"/>
    </row>
    <row r="346" spans="1:4" s="11" customFormat="1" ht="12.75">
      <c r="A346" s="16"/>
      <c r="B346" s="16"/>
      <c r="C346" s="17"/>
      <c r="D346" s="26"/>
    </row>
    <row r="347" spans="1:4" s="11" customFormat="1" ht="12.75">
      <c r="A347" s="16"/>
      <c r="B347" s="16"/>
      <c r="C347" s="17"/>
      <c r="D347" s="26"/>
    </row>
    <row r="348" spans="1:4" s="11" customFormat="1" ht="12.75">
      <c r="A348" s="16"/>
      <c r="B348" s="16"/>
      <c r="C348" s="17"/>
      <c r="D348" s="26"/>
    </row>
    <row r="349" spans="1:4" s="11" customFormat="1" ht="12.75">
      <c r="A349" s="16"/>
      <c r="B349" s="16"/>
      <c r="C349" s="17"/>
      <c r="D349" s="26"/>
    </row>
    <row r="350" spans="1:4" s="11" customFormat="1" ht="12.75">
      <c r="A350" s="16"/>
      <c r="B350" s="16"/>
      <c r="C350" s="17"/>
      <c r="D350" s="26"/>
    </row>
    <row r="351" spans="1:4" s="11" customFormat="1" ht="12.75">
      <c r="A351" s="16"/>
      <c r="B351" s="16"/>
      <c r="C351" s="17"/>
      <c r="D351" s="26"/>
    </row>
    <row r="352" spans="1:4" s="11" customFormat="1" ht="12.75">
      <c r="A352" s="16"/>
      <c r="B352" s="16"/>
      <c r="C352" s="17"/>
      <c r="D352" s="26"/>
    </row>
    <row r="353" spans="1:4" s="11" customFormat="1" ht="12.75">
      <c r="A353" s="16"/>
      <c r="B353" s="16"/>
      <c r="C353" s="17"/>
      <c r="D353" s="26"/>
    </row>
    <row r="354" spans="1:4" s="11" customFormat="1" ht="12.75">
      <c r="A354" s="16"/>
      <c r="B354" s="16"/>
      <c r="C354" s="17"/>
      <c r="D354" s="26"/>
    </row>
    <row r="355" spans="1:4" s="11" customFormat="1" ht="12.75">
      <c r="A355" s="16"/>
      <c r="B355" s="16"/>
      <c r="C355" s="17"/>
      <c r="D355" s="26"/>
    </row>
    <row r="356" spans="1:4" s="11" customFormat="1" ht="12.75">
      <c r="A356" s="16"/>
      <c r="B356" s="16"/>
      <c r="C356" s="17"/>
      <c r="D356" s="26"/>
    </row>
    <row r="357" spans="1:4" s="11" customFormat="1" ht="12.75">
      <c r="A357" s="16"/>
      <c r="B357" s="16"/>
      <c r="C357" s="17"/>
      <c r="D357" s="26"/>
    </row>
    <row r="358" spans="1:4" s="11" customFormat="1" ht="12.75">
      <c r="A358" s="16"/>
      <c r="B358" s="16"/>
      <c r="C358" s="17"/>
      <c r="D358" s="26"/>
    </row>
    <row r="359" spans="1:4" s="11" customFormat="1" ht="12.75">
      <c r="A359" s="16"/>
      <c r="B359" s="16"/>
      <c r="C359" s="17"/>
      <c r="D359" s="26"/>
    </row>
    <row r="360" spans="1:4" s="11" customFormat="1" ht="12.75">
      <c r="A360" s="16"/>
      <c r="B360" s="16"/>
      <c r="C360" s="17"/>
      <c r="D360" s="26"/>
    </row>
    <row r="361" spans="1:4" s="11" customFormat="1" ht="12.75">
      <c r="A361" s="16"/>
      <c r="B361" s="16"/>
      <c r="C361" s="17"/>
      <c r="D361" s="26"/>
    </row>
    <row r="362" spans="1:4" s="11" customFormat="1" ht="12.75">
      <c r="A362" s="16"/>
      <c r="B362" s="16"/>
      <c r="C362" s="17"/>
      <c r="D362" s="26"/>
    </row>
    <row r="363" spans="1:4" s="11" customFormat="1" ht="12.75">
      <c r="A363" s="16"/>
      <c r="B363" s="16"/>
      <c r="C363" s="17"/>
      <c r="D363" s="26"/>
    </row>
    <row r="364" spans="1:4" s="11" customFormat="1" ht="12.75">
      <c r="A364" s="16"/>
      <c r="B364" s="16"/>
      <c r="C364" s="17"/>
      <c r="D364" s="26"/>
    </row>
    <row r="365" spans="1:4" s="11" customFormat="1" ht="12.75">
      <c r="A365" s="16"/>
      <c r="B365" s="16"/>
      <c r="C365" s="17"/>
      <c r="D365" s="26"/>
    </row>
    <row r="366" spans="1:4" s="11" customFormat="1" ht="12.75">
      <c r="A366" s="16"/>
      <c r="B366" s="16"/>
      <c r="C366" s="17"/>
      <c r="D366" s="26"/>
    </row>
    <row r="367" spans="1:4" s="11" customFormat="1" ht="12.75">
      <c r="A367" s="16"/>
      <c r="B367" s="16"/>
      <c r="C367" s="17"/>
      <c r="D367" s="26"/>
    </row>
    <row r="368" spans="1:4" s="11" customFormat="1" ht="12.75">
      <c r="A368" s="16"/>
      <c r="B368" s="16"/>
      <c r="C368" s="17"/>
      <c r="D368" s="26"/>
    </row>
    <row r="369" spans="1:4" s="11" customFormat="1" ht="12.75">
      <c r="A369" s="16"/>
      <c r="B369" s="16"/>
      <c r="C369" s="17"/>
      <c r="D369" s="26"/>
    </row>
    <row r="370" spans="1:4" s="11" customFormat="1" ht="12.75">
      <c r="A370" s="16"/>
      <c r="B370" s="16"/>
      <c r="C370" s="17"/>
      <c r="D370" s="26"/>
    </row>
    <row r="371" spans="1:4" s="11" customFormat="1" ht="12.75">
      <c r="A371" s="16"/>
      <c r="B371" s="16"/>
      <c r="C371" s="17"/>
      <c r="D371" s="26"/>
    </row>
    <row r="372" spans="1:4" s="11" customFormat="1" ht="12.75">
      <c r="A372" s="16"/>
      <c r="B372" s="16"/>
      <c r="C372" s="17"/>
      <c r="D372" s="26"/>
    </row>
    <row r="373" spans="1:4" s="11" customFormat="1" ht="12.75">
      <c r="A373" s="16"/>
      <c r="B373" s="16"/>
      <c r="C373" s="17"/>
      <c r="D373" s="26"/>
    </row>
    <row r="374" spans="1:4" ht="12.75">
      <c r="A374" s="16"/>
      <c r="C374" s="17"/>
      <c r="D374" s="26"/>
    </row>
    <row r="375" spans="1:4" s="11" customFormat="1" ht="12.75">
      <c r="A375" s="16"/>
      <c r="B375" s="16"/>
      <c r="C375" s="17"/>
      <c r="D375" s="26"/>
    </row>
    <row r="376" spans="1:4" s="11" customFormat="1" ht="12.75">
      <c r="A376" s="16"/>
      <c r="B376" s="16"/>
      <c r="C376" s="17"/>
      <c r="D376" s="26"/>
    </row>
    <row r="377" spans="1:4" s="11" customFormat="1" ht="12.75">
      <c r="A377" s="16"/>
      <c r="B377" s="16"/>
      <c r="C377" s="17"/>
      <c r="D377" s="26"/>
    </row>
    <row r="378" spans="1:4" s="11" customFormat="1" ht="12.75">
      <c r="A378" s="16"/>
      <c r="B378" s="16"/>
      <c r="C378" s="17"/>
      <c r="D378" s="26"/>
    </row>
    <row r="379" spans="1:4" ht="12.75">
      <c r="A379" s="16"/>
      <c r="C379" s="17"/>
      <c r="D379" s="26"/>
    </row>
    <row r="380" spans="1:4" ht="12.75">
      <c r="A380" s="16"/>
      <c r="C380" s="17"/>
      <c r="D380" s="26"/>
    </row>
    <row r="381" spans="1:4" ht="12.75">
      <c r="A381" s="16"/>
      <c r="C381" s="17"/>
      <c r="D381" s="26"/>
    </row>
    <row r="382" spans="1:4" ht="12.75">
      <c r="A382" s="16"/>
      <c r="C382" s="17"/>
      <c r="D382" s="26"/>
    </row>
    <row r="383" spans="1:4" ht="12.75">
      <c r="A383" s="16"/>
      <c r="C383" s="17"/>
      <c r="D383" s="26"/>
    </row>
    <row r="384" spans="1:4" ht="12.75">
      <c r="A384" s="16"/>
      <c r="C384" s="17"/>
      <c r="D384" s="26"/>
    </row>
    <row r="385" spans="1:4" ht="12.75">
      <c r="A385" s="16"/>
      <c r="C385" s="17"/>
      <c r="D385" s="26"/>
    </row>
    <row r="386" spans="1:4" ht="12.75">
      <c r="A386" s="16"/>
      <c r="C386" s="17"/>
      <c r="D386" s="26"/>
    </row>
    <row r="387" spans="1:4" ht="12.75">
      <c r="A387" s="16"/>
      <c r="C387" s="17"/>
      <c r="D387" s="26"/>
    </row>
    <row r="388" spans="1:4" s="11" customFormat="1" ht="12.75">
      <c r="A388" s="16"/>
      <c r="B388" s="16"/>
      <c r="C388" s="17"/>
      <c r="D388" s="26"/>
    </row>
    <row r="389" spans="1:4" s="11" customFormat="1" ht="12.75">
      <c r="A389" s="16"/>
      <c r="B389" s="16"/>
      <c r="C389" s="17"/>
      <c r="D389" s="26"/>
    </row>
    <row r="390" spans="1:4" s="11" customFormat="1" ht="12.75">
      <c r="A390" s="16"/>
      <c r="B390" s="16"/>
      <c r="C390" s="17"/>
      <c r="D390" s="26"/>
    </row>
    <row r="391" spans="1:4" s="11" customFormat="1" ht="12.75">
      <c r="A391" s="16"/>
      <c r="B391" s="16"/>
      <c r="C391" s="17"/>
      <c r="D391" s="26"/>
    </row>
    <row r="392" spans="1:4" s="11" customFormat="1" ht="12.75">
      <c r="A392" s="16"/>
      <c r="B392" s="16"/>
      <c r="C392" s="17"/>
      <c r="D392" s="26"/>
    </row>
    <row r="393" spans="1:4" s="11" customFormat="1" ht="12.75">
      <c r="A393" s="16"/>
      <c r="B393" s="16"/>
      <c r="C393" s="17"/>
      <c r="D393" s="26"/>
    </row>
    <row r="394" spans="1:4" s="11" customFormat="1" ht="12.75">
      <c r="A394" s="16"/>
      <c r="B394" s="16"/>
      <c r="C394" s="17"/>
      <c r="D394" s="26"/>
    </row>
    <row r="395" spans="1:4" s="11" customFormat="1" ht="12.75">
      <c r="A395" s="16"/>
      <c r="B395" s="16"/>
      <c r="C395" s="17"/>
      <c r="D395" s="26"/>
    </row>
    <row r="396" spans="1:4" s="11" customFormat="1" ht="12.75">
      <c r="A396" s="16"/>
      <c r="B396" s="16"/>
      <c r="C396" s="17"/>
      <c r="D396" s="26"/>
    </row>
    <row r="397" spans="1:4" s="11" customFormat="1" ht="12.75">
      <c r="A397" s="16"/>
      <c r="B397" s="16"/>
      <c r="C397" s="17"/>
      <c r="D397" s="26"/>
    </row>
    <row r="398" spans="1:4" s="11" customFormat="1" ht="12.75">
      <c r="A398" s="16"/>
      <c r="B398" s="16"/>
      <c r="C398" s="17"/>
      <c r="D398" s="26"/>
    </row>
    <row r="399" spans="1:4" s="11" customFormat="1" ht="12.75">
      <c r="A399" s="16"/>
      <c r="B399" s="16"/>
      <c r="C399" s="17"/>
      <c r="D399" s="26"/>
    </row>
    <row r="400" spans="1:4" s="11" customFormat="1" ht="12.75">
      <c r="A400" s="16"/>
      <c r="B400" s="16"/>
      <c r="C400" s="17"/>
      <c r="D400" s="26"/>
    </row>
    <row r="401" spans="1:4" s="11" customFormat="1" ht="12.75">
      <c r="A401" s="16"/>
      <c r="B401" s="16"/>
      <c r="C401" s="17"/>
      <c r="D401" s="26"/>
    </row>
    <row r="402" spans="1:4" s="11" customFormat="1" ht="12.75">
      <c r="A402" s="16"/>
      <c r="B402" s="16"/>
      <c r="C402" s="17"/>
      <c r="D402" s="26"/>
    </row>
    <row r="403" spans="1:4" ht="12.75">
      <c r="A403" s="16"/>
      <c r="C403" s="17"/>
      <c r="D403" s="26"/>
    </row>
    <row r="404" spans="1:4" ht="12.75">
      <c r="A404" s="16"/>
      <c r="C404" s="17"/>
      <c r="D404" s="26"/>
    </row>
    <row r="405" spans="1:4" ht="12.75">
      <c r="A405" s="16"/>
      <c r="C405" s="17"/>
      <c r="D405" s="26"/>
    </row>
    <row r="406" spans="1:4" ht="12.75">
      <c r="A406" s="16"/>
      <c r="C406" s="17"/>
      <c r="D406" s="26"/>
    </row>
    <row r="407" spans="1:4" ht="12.75">
      <c r="A407" s="16"/>
      <c r="C407" s="17"/>
      <c r="D407" s="26"/>
    </row>
    <row r="408" spans="1:4" ht="12.75">
      <c r="A408" s="16"/>
      <c r="C408" s="17"/>
      <c r="D408" s="26"/>
    </row>
    <row r="409" spans="1:4" ht="12.75">
      <c r="A409" s="16"/>
      <c r="C409" s="17"/>
      <c r="D409" s="26"/>
    </row>
    <row r="410" spans="1:4" ht="12.75">
      <c r="A410" s="16"/>
      <c r="C410" s="17"/>
      <c r="D410" s="26"/>
    </row>
    <row r="411" spans="1:4" ht="12.75">
      <c r="A411" s="16"/>
      <c r="C411" s="17"/>
      <c r="D411" s="26"/>
    </row>
    <row r="412" spans="1:4" ht="12.75">
      <c r="A412" s="16"/>
      <c r="C412" s="17"/>
      <c r="D412" s="26"/>
    </row>
    <row r="413" spans="1:4" ht="12.75">
      <c r="A413" s="16"/>
      <c r="C413" s="17"/>
      <c r="D413" s="26"/>
    </row>
    <row r="414" spans="1:4" ht="12.75">
      <c r="A414" s="16"/>
      <c r="C414" s="17"/>
      <c r="D414" s="26"/>
    </row>
    <row r="415" spans="1:4" ht="12.75">
      <c r="A415" s="16"/>
      <c r="C415" s="17"/>
      <c r="D415" s="26"/>
    </row>
    <row r="416" spans="1:4" ht="12.75">
      <c r="A416" s="16"/>
      <c r="C416" s="17"/>
      <c r="D416" s="26"/>
    </row>
    <row r="417" spans="1:4" ht="12.75">
      <c r="A417" s="16"/>
      <c r="C417" s="17"/>
      <c r="D417" s="26"/>
    </row>
    <row r="418" spans="1:4" ht="12.75">
      <c r="A418" s="16"/>
      <c r="C418" s="17"/>
      <c r="D418" s="26"/>
    </row>
    <row r="419" spans="1:4" ht="12.75">
      <c r="A419" s="16"/>
      <c r="C419" s="17"/>
      <c r="D419" s="26"/>
    </row>
    <row r="420" spans="1:4" ht="12.75">
      <c r="A420" s="16"/>
      <c r="C420" s="17"/>
      <c r="D420" s="26"/>
    </row>
    <row r="421" spans="1:4" ht="12.75">
      <c r="A421" s="16"/>
      <c r="C421" s="17"/>
      <c r="D421" s="26"/>
    </row>
    <row r="422" spans="1:4" ht="12.75">
      <c r="A422" s="16"/>
      <c r="C422" s="17"/>
      <c r="D422" s="26"/>
    </row>
    <row r="423" spans="1:4" ht="12.75">
      <c r="A423" s="16"/>
      <c r="C423" s="17"/>
      <c r="D423" s="26"/>
    </row>
    <row r="424" spans="1:4" ht="12.75">
      <c r="A424" s="16"/>
      <c r="C424" s="17"/>
      <c r="D424" s="26"/>
    </row>
    <row r="425" spans="1:4" ht="12.75">
      <c r="A425" s="16"/>
      <c r="C425" s="17"/>
      <c r="D425" s="26"/>
    </row>
    <row r="426" spans="1:4" ht="12.75">
      <c r="A426" s="16"/>
      <c r="C426" s="17"/>
      <c r="D426" s="26"/>
    </row>
    <row r="427" spans="1:4" ht="12.75">
      <c r="A427" s="16"/>
      <c r="C427" s="17"/>
      <c r="D427" s="26"/>
    </row>
    <row r="428" spans="1:4" ht="12.75">
      <c r="A428" s="16"/>
      <c r="C428" s="17"/>
      <c r="D428" s="26"/>
    </row>
    <row r="429" spans="1:4" ht="12.75">
      <c r="A429" s="16"/>
      <c r="C429" s="17"/>
      <c r="D429" s="26"/>
    </row>
    <row r="430" spans="1:4" ht="12.75">
      <c r="A430" s="16"/>
      <c r="C430" s="17"/>
      <c r="D430" s="26"/>
    </row>
    <row r="431" spans="1:4" ht="12.75">
      <c r="A431" s="16"/>
      <c r="C431" s="17"/>
      <c r="D431" s="26"/>
    </row>
    <row r="432" spans="1:4" ht="12.75">
      <c r="A432" s="16"/>
      <c r="C432" s="17"/>
      <c r="D432" s="26"/>
    </row>
    <row r="433" spans="1:4" ht="12.75">
      <c r="A433" s="16"/>
      <c r="C433" s="17"/>
      <c r="D433" s="26"/>
    </row>
    <row r="434" spans="1:4" ht="12.75">
      <c r="A434" s="16"/>
      <c r="C434" s="17"/>
      <c r="D434" s="26"/>
    </row>
    <row r="435" spans="1:4" ht="12.75">
      <c r="A435" s="16"/>
      <c r="C435" s="17"/>
      <c r="D435" s="26"/>
    </row>
    <row r="436" spans="1:4" ht="12.75">
      <c r="A436" s="16"/>
      <c r="C436" s="17"/>
      <c r="D436" s="26"/>
    </row>
    <row r="437" spans="1:4" ht="12.75">
      <c r="A437" s="16"/>
      <c r="C437" s="17"/>
      <c r="D437" s="26"/>
    </row>
    <row r="438" spans="1:4" ht="12.75">
      <c r="A438" s="16"/>
      <c r="C438" s="17"/>
      <c r="D438" s="26"/>
    </row>
    <row r="439" spans="1:4" ht="12.75">
      <c r="A439" s="16"/>
      <c r="C439" s="17"/>
      <c r="D439" s="26"/>
    </row>
    <row r="440" spans="1:4" ht="12.75">
      <c r="A440" s="16"/>
      <c r="C440" s="17"/>
      <c r="D440" s="26"/>
    </row>
    <row r="441" spans="1:4" ht="12.75">
      <c r="A441" s="16"/>
      <c r="C441" s="17"/>
      <c r="D441" s="26"/>
    </row>
    <row r="442" spans="1:4" ht="12.75">
      <c r="A442" s="16"/>
      <c r="C442" s="17"/>
      <c r="D442" s="26"/>
    </row>
    <row r="443" spans="1:4" ht="12.75">
      <c r="A443" s="16"/>
      <c r="C443" s="17"/>
      <c r="D443" s="26"/>
    </row>
    <row r="444" spans="1:4" ht="12.75">
      <c r="A444" s="16"/>
      <c r="C444" s="17"/>
      <c r="D444" s="26"/>
    </row>
    <row r="445" spans="1:4" ht="12.75">
      <c r="A445" s="16"/>
      <c r="C445" s="17"/>
      <c r="D445" s="26"/>
    </row>
    <row r="446" spans="1:4" ht="12.75">
      <c r="A446" s="16"/>
      <c r="C446" s="17"/>
      <c r="D446" s="26"/>
    </row>
    <row r="447" spans="1:4" ht="12.75">
      <c r="A447" s="16"/>
      <c r="C447" s="17"/>
      <c r="D447" s="26"/>
    </row>
    <row r="448" spans="1:4" ht="12.75">
      <c r="A448" s="16"/>
      <c r="C448" s="17"/>
      <c r="D448" s="26"/>
    </row>
    <row r="449" spans="1:4" ht="12.75">
      <c r="A449" s="16"/>
      <c r="C449" s="17"/>
      <c r="D449" s="26"/>
    </row>
    <row r="450" spans="1:4" ht="12.75">
      <c r="A450" s="16"/>
      <c r="C450" s="17"/>
      <c r="D450" s="26"/>
    </row>
    <row r="451" spans="1:4" ht="12.75">
      <c r="A451" s="16"/>
      <c r="C451" s="17"/>
      <c r="D451" s="26"/>
    </row>
    <row r="452" spans="1:4" ht="12.75">
      <c r="A452" s="16"/>
      <c r="C452" s="17"/>
      <c r="D452" s="26"/>
    </row>
    <row r="453" spans="1:4" ht="12.75">
      <c r="A453" s="16"/>
      <c r="C453" s="17"/>
      <c r="D453" s="26"/>
    </row>
    <row r="454" spans="1:4" ht="12.75">
      <c r="A454" s="16"/>
      <c r="C454" s="17"/>
      <c r="D454" s="26"/>
    </row>
    <row r="455" spans="1:4" ht="12.75">
      <c r="A455" s="16"/>
      <c r="C455" s="17"/>
      <c r="D455" s="26"/>
    </row>
    <row r="456" spans="1:4" ht="12.75">
      <c r="A456" s="16"/>
      <c r="C456" s="17"/>
      <c r="D456" s="26"/>
    </row>
    <row r="457" spans="1:4" ht="12.75">
      <c r="A457" s="16"/>
      <c r="C457" s="17"/>
      <c r="D457" s="26"/>
    </row>
    <row r="458" spans="1:4" ht="12.75">
      <c r="A458" s="16"/>
      <c r="C458" s="17"/>
      <c r="D458" s="26"/>
    </row>
    <row r="459" spans="1:4" ht="12.75">
      <c r="A459" s="16"/>
      <c r="C459" s="17"/>
      <c r="D459" s="26"/>
    </row>
    <row r="460" spans="1:4" ht="12.75">
      <c r="A460" s="16"/>
      <c r="C460" s="17"/>
      <c r="D460" s="26"/>
    </row>
    <row r="461" spans="1:4" ht="12.75">
      <c r="A461" s="16"/>
      <c r="C461" s="17"/>
      <c r="D461" s="26"/>
    </row>
    <row r="462" spans="1:4" ht="12.75">
      <c r="A462" s="16"/>
      <c r="C462" s="17"/>
      <c r="D462" s="26"/>
    </row>
    <row r="463" spans="1:4" ht="12.75">
      <c r="A463" s="16"/>
      <c r="C463" s="17"/>
      <c r="D463" s="26"/>
    </row>
    <row r="464" spans="1:4" ht="12.75">
      <c r="A464" s="16"/>
      <c r="C464" s="17"/>
      <c r="D464" s="26"/>
    </row>
    <row r="465" spans="1:4" ht="12.75">
      <c r="A465" s="16"/>
      <c r="C465" s="17"/>
      <c r="D465" s="26"/>
    </row>
    <row r="466" spans="1:4" ht="12.75">
      <c r="A466" s="16"/>
      <c r="C466" s="17"/>
      <c r="D466" s="26"/>
    </row>
    <row r="467" spans="1:4" ht="12.75">
      <c r="A467" s="16"/>
      <c r="C467" s="17"/>
      <c r="D467" s="26"/>
    </row>
    <row r="468" spans="1:4" ht="12.75">
      <c r="A468" s="16"/>
      <c r="C468" s="17"/>
      <c r="D468" s="26"/>
    </row>
    <row r="469" spans="1:4" ht="12.75">
      <c r="A469" s="16"/>
      <c r="C469" s="17"/>
      <c r="D469" s="26"/>
    </row>
    <row r="470" spans="1:4" ht="12.75">
      <c r="A470" s="16"/>
      <c r="C470" s="17"/>
      <c r="D470" s="26"/>
    </row>
    <row r="471" spans="1:4" ht="12.75">
      <c r="A471" s="16"/>
      <c r="C471" s="17"/>
      <c r="D471" s="26"/>
    </row>
    <row r="472" spans="1:4" ht="12.75">
      <c r="A472" s="16"/>
      <c r="C472" s="17"/>
      <c r="D472" s="26"/>
    </row>
    <row r="473" spans="1:4" ht="12.75">
      <c r="A473" s="16"/>
      <c r="C473" s="17"/>
      <c r="D473" s="26"/>
    </row>
    <row r="474" spans="1:4" ht="12.75">
      <c r="A474" s="16"/>
      <c r="C474" s="17"/>
      <c r="D474" s="26"/>
    </row>
    <row r="475" spans="1:4" ht="12.75">
      <c r="A475" s="16"/>
      <c r="C475" s="17"/>
      <c r="D475" s="26"/>
    </row>
    <row r="476" spans="1:4" ht="12.75">
      <c r="A476" s="16"/>
      <c r="C476" s="17"/>
      <c r="D476" s="26"/>
    </row>
    <row r="477" spans="1:4" ht="12.75">
      <c r="A477" s="16"/>
      <c r="C477" s="17"/>
      <c r="D477" s="26"/>
    </row>
    <row r="478" spans="1:4" ht="12.75">
      <c r="A478" s="16"/>
      <c r="C478" s="17"/>
      <c r="D478" s="26"/>
    </row>
    <row r="479" spans="1:4" ht="12.75">
      <c r="A479" s="16"/>
      <c r="C479" s="17"/>
      <c r="D479" s="26"/>
    </row>
    <row r="480" spans="1:4" ht="12.75">
      <c r="A480" s="16"/>
      <c r="C480" s="17"/>
      <c r="D480" s="26"/>
    </row>
    <row r="481" spans="1:4" ht="12.75">
      <c r="A481" s="16"/>
      <c r="C481" s="17"/>
      <c r="D481" s="26"/>
    </row>
    <row r="482" spans="1:4" ht="12.75">
      <c r="A482" s="16"/>
      <c r="C482" s="17"/>
      <c r="D482" s="26"/>
    </row>
    <row r="483" spans="1:4" ht="12.75">
      <c r="A483" s="16"/>
      <c r="C483" s="17"/>
      <c r="D483" s="26"/>
    </row>
    <row r="484" spans="1:4" ht="12.75">
      <c r="A484" s="16"/>
      <c r="C484" s="17"/>
      <c r="D484" s="26"/>
    </row>
    <row r="485" spans="1:4" ht="12.75">
      <c r="A485" s="16"/>
      <c r="C485" s="17"/>
      <c r="D485" s="26"/>
    </row>
    <row r="486" spans="1:4" ht="12.75">
      <c r="A486" s="16"/>
      <c r="C486" s="17"/>
      <c r="D486" s="26"/>
    </row>
    <row r="487" spans="1:4" ht="12.75">
      <c r="A487" s="16"/>
      <c r="C487" s="17"/>
      <c r="D487" s="26"/>
    </row>
    <row r="488" spans="1:4" ht="12.75">
      <c r="A488" s="16"/>
      <c r="C488" s="17"/>
      <c r="D488" s="26"/>
    </row>
    <row r="489" spans="1:4" ht="12.75">
      <c r="A489" s="16"/>
      <c r="C489" s="17"/>
      <c r="D489" s="26"/>
    </row>
    <row r="490" spans="1:4" ht="12.75">
      <c r="A490" s="16"/>
      <c r="C490" s="17"/>
      <c r="D490" s="26"/>
    </row>
    <row r="491" spans="1:4" ht="12.75">
      <c r="A491" s="16"/>
      <c r="C491" s="17"/>
      <c r="D491" s="26"/>
    </row>
    <row r="492" spans="1:4" ht="12.75">
      <c r="A492" s="16"/>
      <c r="C492" s="17"/>
      <c r="D492" s="26"/>
    </row>
    <row r="493" spans="1:4" ht="12.75">
      <c r="A493" s="16"/>
      <c r="C493" s="17"/>
      <c r="D493" s="26"/>
    </row>
    <row r="494" spans="1:4" ht="12.75">
      <c r="A494" s="16"/>
      <c r="C494" s="17"/>
      <c r="D494" s="26"/>
    </row>
    <row r="495" spans="1:4" ht="12.75">
      <c r="A495" s="16"/>
      <c r="C495" s="17"/>
      <c r="D495" s="26"/>
    </row>
    <row r="496" spans="1:4" ht="12.75">
      <c r="A496" s="16"/>
      <c r="C496" s="17"/>
      <c r="D496" s="26"/>
    </row>
    <row r="497" spans="1:4" ht="12.75">
      <c r="A497" s="16"/>
      <c r="C497" s="17"/>
      <c r="D497" s="26"/>
    </row>
    <row r="498" spans="1:4" ht="12.75">
      <c r="A498" s="16"/>
      <c r="C498" s="17"/>
      <c r="D498" s="26"/>
    </row>
    <row r="499" spans="1:4" ht="12.75">
      <c r="A499" s="16"/>
      <c r="C499" s="17"/>
      <c r="D499" s="26"/>
    </row>
    <row r="500" spans="1:4" ht="12.75">
      <c r="A500" s="16"/>
      <c r="C500" s="17"/>
      <c r="D500" s="26"/>
    </row>
    <row r="501" spans="1:4" ht="12.75">
      <c r="A501" s="16"/>
      <c r="C501" s="17"/>
      <c r="D501" s="26"/>
    </row>
    <row r="502" spans="1:4" ht="12.75">
      <c r="A502" s="16"/>
      <c r="C502" s="17"/>
      <c r="D502" s="26"/>
    </row>
    <row r="503" spans="1:4" ht="12.75">
      <c r="A503" s="16"/>
      <c r="C503" s="17"/>
      <c r="D503" s="26"/>
    </row>
    <row r="504" spans="1:4" ht="12.75">
      <c r="A504" s="16"/>
      <c r="C504" s="17"/>
      <c r="D504" s="26"/>
    </row>
    <row r="505" spans="1:4" ht="12.75">
      <c r="A505" s="16"/>
      <c r="C505" s="17"/>
      <c r="D505" s="26"/>
    </row>
    <row r="506" spans="1:4" ht="12.75">
      <c r="A506" s="16"/>
      <c r="C506" s="17"/>
      <c r="D506" s="26"/>
    </row>
    <row r="507" spans="1:4" ht="12.75">
      <c r="A507" s="16"/>
      <c r="C507" s="17"/>
      <c r="D507" s="26"/>
    </row>
    <row r="508" spans="1:4" ht="12.75">
      <c r="A508" s="16"/>
      <c r="C508" s="17"/>
      <c r="D508" s="26"/>
    </row>
    <row r="509" spans="1:4" ht="12.75">
      <c r="A509" s="16"/>
      <c r="C509" s="17"/>
      <c r="D509" s="26"/>
    </row>
    <row r="510" spans="1:4" ht="12.75">
      <c r="A510" s="16"/>
      <c r="C510" s="17"/>
      <c r="D510" s="26"/>
    </row>
    <row r="511" spans="1:4" ht="12.75">
      <c r="A511" s="16"/>
      <c r="C511" s="17"/>
      <c r="D511" s="26"/>
    </row>
    <row r="512" spans="1:4" ht="12.75">
      <c r="A512" s="16"/>
      <c r="C512" s="17"/>
      <c r="D512" s="26"/>
    </row>
    <row r="513" spans="1:4" ht="12.75">
      <c r="A513" s="16"/>
      <c r="C513" s="17"/>
      <c r="D513" s="26"/>
    </row>
    <row r="514" spans="1:4" ht="12.75">
      <c r="A514" s="16"/>
      <c r="C514" s="17"/>
      <c r="D514" s="26"/>
    </row>
    <row r="515" spans="1:4" ht="12.75">
      <c r="A515" s="16"/>
      <c r="C515" s="17"/>
      <c r="D515" s="26"/>
    </row>
    <row r="516" spans="1:4" ht="12.75">
      <c r="A516" s="16"/>
      <c r="C516" s="17"/>
      <c r="D516" s="26"/>
    </row>
    <row r="517" spans="1:4" ht="12.75">
      <c r="A517" s="16"/>
      <c r="C517" s="17"/>
      <c r="D517" s="26"/>
    </row>
    <row r="518" spans="1:4" ht="12.75">
      <c r="A518" s="16"/>
      <c r="C518" s="17"/>
      <c r="D518" s="26"/>
    </row>
    <row r="519" spans="1:4" ht="12.75">
      <c r="A519" s="16"/>
      <c r="C519" s="17"/>
      <c r="D519" s="26"/>
    </row>
    <row r="520" spans="1:4" ht="12.75">
      <c r="A520" s="16"/>
      <c r="C520" s="17"/>
      <c r="D520" s="26"/>
    </row>
    <row r="521" spans="1:4" ht="12.75">
      <c r="A521" s="16"/>
      <c r="C521" s="17"/>
      <c r="D521" s="26"/>
    </row>
    <row r="522" spans="1:4" ht="12.75">
      <c r="A522" s="16"/>
      <c r="C522" s="17"/>
      <c r="D522" s="26"/>
    </row>
    <row r="523" spans="1:4" ht="12.75">
      <c r="A523" s="16"/>
      <c r="C523" s="17"/>
      <c r="D523" s="26"/>
    </row>
    <row r="524" spans="1:4" ht="12.75">
      <c r="A524" s="16"/>
      <c r="C524" s="17"/>
      <c r="D524" s="26"/>
    </row>
    <row r="525" spans="1:4" ht="12.75">
      <c r="A525" s="16"/>
      <c r="C525" s="17"/>
      <c r="D525" s="26"/>
    </row>
    <row r="526" spans="1:4" ht="12.75">
      <c r="A526" s="16"/>
      <c r="C526" s="17"/>
      <c r="D526" s="26"/>
    </row>
    <row r="527" spans="1:4" ht="12.75">
      <c r="A527" s="16"/>
      <c r="C527" s="17"/>
      <c r="D527" s="26"/>
    </row>
    <row r="528" spans="1:4" ht="12.75">
      <c r="A528" s="16"/>
      <c r="C528" s="17"/>
      <c r="D528" s="26"/>
    </row>
    <row r="529" spans="1:4" ht="12.75">
      <c r="A529" s="16"/>
      <c r="C529" s="17"/>
      <c r="D529" s="26"/>
    </row>
    <row r="530" spans="1:4" ht="12.75">
      <c r="A530" s="16"/>
      <c r="C530" s="17"/>
      <c r="D530" s="26"/>
    </row>
    <row r="531" spans="1:4" ht="12.75">
      <c r="A531" s="16"/>
      <c r="C531" s="17"/>
      <c r="D531" s="26"/>
    </row>
    <row r="532" spans="1:4" ht="12.75">
      <c r="A532" s="16"/>
      <c r="C532" s="17"/>
      <c r="D532" s="26"/>
    </row>
    <row r="533" spans="1:4" ht="12.75">
      <c r="A533" s="16"/>
      <c r="C533" s="17"/>
      <c r="D533" s="26"/>
    </row>
    <row r="534" spans="1:4" ht="12.75">
      <c r="A534" s="16"/>
      <c r="C534" s="17"/>
      <c r="D534" s="26"/>
    </row>
    <row r="535" spans="1:4" ht="12.75">
      <c r="A535" s="16"/>
      <c r="C535" s="17"/>
      <c r="D535" s="26"/>
    </row>
    <row r="536" spans="1:4" ht="12.75">
      <c r="A536" s="16"/>
      <c r="C536" s="17"/>
      <c r="D536" s="26"/>
    </row>
    <row r="537" spans="1:4" ht="12.75">
      <c r="A537" s="16"/>
      <c r="C537" s="17"/>
      <c r="D537" s="26"/>
    </row>
    <row r="538" spans="1:4" ht="12.75">
      <c r="A538" s="16"/>
      <c r="C538" s="17"/>
      <c r="D538" s="26"/>
    </row>
    <row r="539" spans="1:4" ht="12.75">
      <c r="A539" s="16"/>
      <c r="C539" s="17"/>
      <c r="D539" s="26"/>
    </row>
    <row r="540" spans="1:4" ht="12.75">
      <c r="A540" s="16"/>
      <c r="C540" s="17"/>
      <c r="D540" s="26"/>
    </row>
    <row r="541" spans="1:4" ht="12.75">
      <c r="A541" s="16"/>
      <c r="C541" s="17"/>
      <c r="D541" s="26"/>
    </row>
    <row r="542" spans="1:4" ht="12.75">
      <c r="A542" s="16"/>
      <c r="C542" s="17"/>
      <c r="D542" s="26"/>
    </row>
    <row r="543" spans="1:4" ht="12.75">
      <c r="A543" s="16"/>
      <c r="C543" s="17"/>
      <c r="D543" s="26"/>
    </row>
    <row r="544" spans="1:4" ht="12.75">
      <c r="A544" s="16"/>
      <c r="C544" s="17"/>
      <c r="D544" s="26"/>
    </row>
    <row r="545" spans="1:4" ht="12.75">
      <c r="A545" s="16"/>
      <c r="C545" s="17"/>
      <c r="D545" s="26"/>
    </row>
    <row r="546" spans="1:4" ht="12.75">
      <c r="A546" s="16"/>
      <c r="C546" s="17"/>
      <c r="D546" s="26"/>
    </row>
    <row r="547" spans="1:4" ht="12.75">
      <c r="A547" s="16"/>
      <c r="C547" s="17"/>
      <c r="D547" s="26"/>
    </row>
    <row r="548" spans="1:4" ht="12.75">
      <c r="A548" s="16"/>
      <c r="C548" s="17"/>
      <c r="D548" s="26"/>
    </row>
    <row r="549" spans="1:4" ht="12.75">
      <c r="A549" s="16"/>
      <c r="C549" s="17"/>
      <c r="D549" s="26"/>
    </row>
    <row r="550" spans="1:4" ht="12.75">
      <c r="A550" s="16"/>
      <c r="C550" s="17"/>
      <c r="D550" s="26"/>
    </row>
    <row r="551" spans="1:4" ht="12.75">
      <c r="A551" s="16"/>
      <c r="C551" s="17"/>
      <c r="D551" s="26"/>
    </row>
    <row r="552" spans="1:4" ht="12.75">
      <c r="A552" s="16"/>
      <c r="C552" s="17"/>
      <c r="D552" s="26"/>
    </row>
    <row r="553" spans="1:4" ht="12.75">
      <c r="A553" s="16"/>
      <c r="C553" s="17"/>
      <c r="D553" s="26"/>
    </row>
    <row r="554" spans="1:4" ht="12.75">
      <c r="A554" s="16"/>
      <c r="C554" s="17"/>
      <c r="D554" s="26"/>
    </row>
    <row r="555" spans="1:4" ht="12.75">
      <c r="A555" s="16"/>
      <c r="C555" s="17"/>
      <c r="D555" s="26"/>
    </row>
    <row r="556" spans="1:4" ht="12.75">
      <c r="A556" s="16"/>
      <c r="C556" s="17"/>
      <c r="D556" s="26"/>
    </row>
    <row r="557" spans="1:4" ht="12.75">
      <c r="A557" s="16"/>
      <c r="C557" s="17"/>
      <c r="D557" s="26"/>
    </row>
    <row r="558" spans="1:4" ht="12.75">
      <c r="A558" s="16"/>
      <c r="C558" s="17"/>
      <c r="D558" s="26"/>
    </row>
    <row r="559" spans="1:4" ht="12.75">
      <c r="A559" s="16"/>
      <c r="C559" s="17"/>
      <c r="D559" s="26"/>
    </row>
    <row r="560" spans="1:4" ht="12.75">
      <c r="A560" s="16"/>
      <c r="C560" s="17"/>
      <c r="D560" s="26"/>
    </row>
    <row r="561" spans="1:4" ht="12.75">
      <c r="A561" s="16"/>
      <c r="C561" s="17"/>
      <c r="D561" s="26"/>
    </row>
    <row r="562" spans="1:4" ht="12.75">
      <c r="A562" s="16"/>
      <c r="C562" s="17"/>
      <c r="D562" s="26"/>
    </row>
    <row r="563" spans="1:4" ht="12.75">
      <c r="A563" s="16"/>
      <c r="C563" s="17"/>
      <c r="D563" s="26"/>
    </row>
    <row r="564" spans="1:4" ht="12.75">
      <c r="A564" s="16"/>
      <c r="C564" s="17"/>
      <c r="D564" s="26"/>
    </row>
    <row r="565" spans="1:4" ht="12.75">
      <c r="A565" s="16"/>
      <c r="C565" s="17"/>
      <c r="D565" s="26"/>
    </row>
    <row r="566" spans="1:4" ht="12.75">
      <c r="A566" s="16"/>
      <c r="C566" s="17"/>
      <c r="D566" s="26"/>
    </row>
    <row r="567" spans="1:4" ht="12.75">
      <c r="A567" s="16"/>
      <c r="C567" s="17"/>
      <c r="D567" s="26"/>
    </row>
    <row r="568" spans="1:4" ht="12.75">
      <c r="A568" s="16"/>
      <c r="C568" s="17"/>
      <c r="D568" s="26"/>
    </row>
    <row r="569" spans="1:4" ht="12.75">
      <c r="A569" s="16"/>
      <c r="C569" s="17"/>
      <c r="D569" s="26"/>
    </row>
    <row r="570" spans="1:4" ht="12.75">
      <c r="A570" s="16"/>
      <c r="C570" s="17"/>
      <c r="D570" s="26"/>
    </row>
    <row r="571" spans="1:4" ht="12.75">
      <c r="A571" s="16"/>
      <c r="C571" s="17"/>
      <c r="D571" s="26"/>
    </row>
    <row r="572" spans="1:4" ht="12.75">
      <c r="A572" s="16"/>
      <c r="C572" s="17"/>
      <c r="D572" s="26"/>
    </row>
    <row r="573" spans="1:4" ht="12.75">
      <c r="A573" s="16"/>
      <c r="C573" s="17"/>
      <c r="D573" s="26"/>
    </row>
    <row r="574" spans="1:4" ht="12.75">
      <c r="A574" s="16"/>
      <c r="C574" s="17"/>
      <c r="D574" s="26"/>
    </row>
    <row r="575" spans="1:4" ht="12.75">
      <c r="A575" s="16"/>
      <c r="C575" s="17"/>
      <c r="D575" s="26"/>
    </row>
    <row r="576" spans="1:4" ht="12.75">
      <c r="A576" s="16"/>
      <c r="C576" s="17"/>
      <c r="D576" s="26"/>
    </row>
    <row r="577" spans="1:4" ht="12.75">
      <c r="A577" s="16"/>
      <c r="C577" s="17"/>
      <c r="D577" s="26"/>
    </row>
    <row r="578" spans="1:4" ht="12.75">
      <c r="A578" s="16"/>
      <c r="C578" s="17"/>
      <c r="D578" s="26"/>
    </row>
    <row r="579" spans="1:4" ht="12.75">
      <c r="A579" s="16"/>
      <c r="C579" s="17"/>
      <c r="D579" s="26"/>
    </row>
    <row r="580" spans="1:4" ht="12.75">
      <c r="A580" s="16"/>
      <c r="C580" s="17"/>
      <c r="D580" s="26"/>
    </row>
    <row r="581" spans="1:4" ht="12.75">
      <c r="A581" s="16"/>
      <c r="C581" s="17"/>
      <c r="D581" s="26"/>
    </row>
    <row r="582" spans="1:4" ht="12.75">
      <c r="A582" s="16"/>
      <c r="C582" s="17"/>
      <c r="D582" s="26"/>
    </row>
    <row r="583" spans="1:4" ht="12.75">
      <c r="A583" s="16"/>
      <c r="C583" s="17"/>
      <c r="D583" s="26"/>
    </row>
    <row r="584" spans="1:4" ht="12.75">
      <c r="A584" s="16"/>
      <c r="C584" s="17"/>
      <c r="D584" s="26"/>
    </row>
    <row r="585" spans="1:4" ht="12.75">
      <c r="A585" s="16"/>
      <c r="C585" s="17"/>
      <c r="D585" s="26"/>
    </row>
    <row r="586" spans="1:4" ht="12.75">
      <c r="A586" s="16"/>
      <c r="C586" s="17"/>
      <c r="D586" s="26"/>
    </row>
    <row r="587" spans="1:4" ht="12.75">
      <c r="A587" s="16"/>
      <c r="C587" s="17"/>
      <c r="D587" s="26"/>
    </row>
    <row r="588" spans="1:4" ht="12.75">
      <c r="A588" s="16"/>
      <c r="C588" s="17"/>
      <c r="D588" s="26"/>
    </row>
    <row r="589" spans="1:4" ht="12.75">
      <c r="A589" s="16"/>
      <c r="C589" s="17"/>
      <c r="D589" s="26"/>
    </row>
    <row r="590" spans="1:4" ht="12.75">
      <c r="A590" s="16"/>
      <c r="C590" s="17"/>
      <c r="D590" s="26"/>
    </row>
    <row r="591" spans="1:4" ht="12.75">
      <c r="A591" s="16"/>
      <c r="C591" s="17"/>
      <c r="D591" s="26"/>
    </row>
    <row r="592" spans="1:4" ht="12.75">
      <c r="A592" s="16"/>
      <c r="C592" s="17"/>
      <c r="D592" s="26"/>
    </row>
    <row r="593" spans="1:4" ht="12.75">
      <c r="A593" s="16"/>
      <c r="C593" s="17"/>
      <c r="D593" s="26"/>
    </row>
    <row r="594" spans="1:4" ht="12.75">
      <c r="A594" s="16"/>
      <c r="C594" s="17"/>
      <c r="D594" s="26"/>
    </row>
    <row r="595" spans="1:4" ht="12.75">
      <c r="A595" s="16"/>
      <c r="C595" s="17"/>
      <c r="D595" s="26"/>
    </row>
    <row r="596" spans="1:4" ht="12.75">
      <c r="A596" s="16"/>
      <c r="C596" s="17"/>
      <c r="D596" s="26"/>
    </row>
    <row r="597" spans="1:4" ht="12.75">
      <c r="A597" s="16"/>
      <c r="C597" s="17"/>
      <c r="D597" s="26"/>
    </row>
    <row r="598" spans="1:4" ht="12.75">
      <c r="A598" s="16"/>
      <c r="C598" s="17"/>
      <c r="D598" s="26"/>
    </row>
    <row r="599" spans="1:4" ht="12.75">
      <c r="A599" s="16"/>
      <c r="C599" s="17"/>
      <c r="D599" s="26"/>
    </row>
    <row r="600" spans="1:4" ht="12.75">
      <c r="A600" s="16"/>
      <c r="C600" s="17"/>
      <c r="D600" s="26"/>
    </row>
    <row r="601" spans="1:4" ht="12.75">
      <c r="A601" s="16"/>
      <c r="C601" s="17"/>
      <c r="D601" s="26"/>
    </row>
    <row r="602" spans="1:4" ht="12.75">
      <c r="A602" s="16"/>
      <c r="C602" s="17"/>
      <c r="D602" s="26"/>
    </row>
    <row r="603" spans="1:4" ht="12.75">
      <c r="A603" s="16"/>
      <c r="C603" s="17"/>
      <c r="D603" s="26"/>
    </row>
    <row r="604" spans="1:4" ht="12.75">
      <c r="A604" s="16"/>
      <c r="C604" s="17"/>
      <c r="D604" s="26"/>
    </row>
    <row r="605" spans="1:4" ht="12.75">
      <c r="A605" s="16"/>
      <c r="C605" s="17"/>
      <c r="D605" s="26"/>
    </row>
    <row r="606" spans="1:4" ht="12.75">
      <c r="A606" s="16"/>
      <c r="C606" s="17"/>
      <c r="D606" s="26"/>
    </row>
    <row r="607" spans="1:4" ht="12.75">
      <c r="A607" s="16"/>
      <c r="C607" s="17"/>
      <c r="D607" s="26"/>
    </row>
    <row r="608" spans="1:4" ht="12.75">
      <c r="A608" s="16"/>
      <c r="C608" s="17"/>
      <c r="D608" s="26"/>
    </row>
    <row r="609" spans="1:4" ht="12.75">
      <c r="A609" s="16"/>
      <c r="C609" s="17"/>
      <c r="D609" s="26"/>
    </row>
    <row r="610" spans="1:4" ht="12.75">
      <c r="A610" s="16"/>
      <c r="C610" s="17"/>
      <c r="D610" s="26"/>
    </row>
    <row r="611" spans="1:4" ht="12.75">
      <c r="A611" s="16"/>
      <c r="C611" s="17"/>
      <c r="D611" s="26"/>
    </row>
    <row r="612" spans="1:4" ht="12.75">
      <c r="A612" s="16"/>
      <c r="C612" s="17"/>
      <c r="D612" s="26"/>
    </row>
    <row r="613" spans="1:4" ht="12.75">
      <c r="A613" s="16"/>
      <c r="C613" s="17"/>
      <c r="D613" s="26"/>
    </row>
    <row r="614" spans="1:4" ht="12.75">
      <c r="A614" s="16"/>
      <c r="C614" s="17"/>
      <c r="D614" s="26"/>
    </row>
    <row r="615" spans="1:4" ht="12.75">
      <c r="A615" s="16"/>
      <c r="C615" s="17"/>
      <c r="D615" s="26"/>
    </row>
    <row r="616" spans="1:4" ht="12.75">
      <c r="A616" s="16"/>
      <c r="C616" s="17"/>
      <c r="D616" s="26"/>
    </row>
    <row r="617" spans="1:4" ht="12.75">
      <c r="A617" s="16"/>
      <c r="C617" s="17"/>
      <c r="D617" s="26"/>
    </row>
    <row r="618" spans="1:4" ht="12.75">
      <c r="A618" s="16"/>
      <c r="C618" s="17"/>
      <c r="D618" s="26"/>
    </row>
    <row r="619" spans="1:4" ht="12.75">
      <c r="A619" s="16"/>
      <c r="C619" s="17"/>
      <c r="D619" s="26"/>
    </row>
    <row r="620" spans="1:4" ht="12.75">
      <c r="A620" s="16"/>
      <c r="C620" s="17"/>
      <c r="D620" s="26"/>
    </row>
    <row r="621" spans="1:4" ht="12.75">
      <c r="A621" s="16"/>
      <c r="C621" s="17"/>
      <c r="D621" s="26"/>
    </row>
    <row r="622" spans="1:4" ht="12.75">
      <c r="A622" s="16"/>
      <c r="C622" s="17"/>
      <c r="D622" s="26"/>
    </row>
    <row r="623" spans="1:4" ht="12.75">
      <c r="A623" s="16"/>
      <c r="C623" s="17"/>
      <c r="D623" s="26"/>
    </row>
    <row r="624" spans="1:4" ht="12.75">
      <c r="A624" s="16"/>
      <c r="C624" s="17"/>
      <c r="D624" s="26"/>
    </row>
    <row r="625" spans="1:4" ht="12.75">
      <c r="A625" s="16"/>
      <c r="C625" s="17"/>
      <c r="D625" s="26"/>
    </row>
    <row r="626" spans="1:4" ht="12.75">
      <c r="A626" s="16"/>
      <c r="C626" s="17"/>
      <c r="D626" s="26"/>
    </row>
    <row r="627" spans="1:4" ht="12.75">
      <c r="A627" s="16"/>
      <c r="C627" s="17"/>
      <c r="D627" s="26"/>
    </row>
    <row r="628" spans="1:4" ht="12.75">
      <c r="A628" s="16"/>
      <c r="C628" s="17"/>
      <c r="D628" s="26"/>
    </row>
    <row r="629" spans="1:4" ht="12.75">
      <c r="A629" s="16"/>
      <c r="C629" s="17"/>
      <c r="D629" s="26"/>
    </row>
    <row r="630" spans="1:4" ht="12.75">
      <c r="A630" s="16"/>
      <c r="C630" s="17"/>
      <c r="D630" s="26"/>
    </row>
    <row r="631" spans="1:4" ht="12.75">
      <c r="A631" s="16"/>
      <c r="C631" s="17"/>
      <c r="D631" s="26"/>
    </row>
    <row r="632" spans="1:4" ht="12.75">
      <c r="A632" s="16"/>
      <c r="C632" s="17"/>
      <c r="D632" s="26"/>
    </row>
    <row r="633" spans="1:4" ht="12.75">
      <c r="A633" s="16"/>
      <c r="C633" s="17"/>
      <c r="D633" s="26"/>
    </row>
    <row r="634" spans="1:4" ht="12.75">
      <c r="A634" s="16"/>
      <c r="C634" s="17"/>
      <c r="D634" s="26"/>
    </row>
    <row r="635" spans="1:4" ht="12.75">
      <c r="A635" s="16"/>
      <c r="C635" s="17"/>
      <c r="D635" s="26"/>
    </row>
    <row r="636" spans="1:4" ht="12.75">
      <c r="A636" s="16"/>
      <c r="C636" s="17"/>
      <c r="D636" s="26"/>
    </row>
    <row r="637" spans="1:4" ht="12.75">
      <c r="A637" s="16"/>
      <c r="C637" s="17"/>
      <c r="D637" s="26"/>
    </row>
    <row r="638" spans="1:4" ht="12.75">
      <c r="A638" s="16"/>
      <c r="C638" s="17"/>
      <c r="D638" s="26"/>
    </row>
    <row r="639" spans="1:4" ht="12.75">
      <c r="A639" s="16"/>
      <c r="C639" s="17"/>
      <c r="D639" s="26"/>
    </row>
    <row r="640" spans="1:4" ht="12.75">
      <c r="A640" s="16"/>
      <c r="C640" s="17"/>
      <c r="D640" s="26"/>
    </row>
    <row r="641" spans="1:4" ht="12.75">
      <c r="A641" s="16"/>
      <c r="C641" s="17"/>
      <c r="D641" s="26"/>
    </row>
    <row r="642" spans="1:4" ht="12.75">
      <c r="A642" s="16"/>
      <c r="C642" s="17"/>
      <c r="D642" s="26"/>
    </row>
    <row r="643" spans="1:4" ht="12.75">
      <c r="A643" s="16"/>
      <c r="C643" s="17"/>
      <c r="D643" s="26"/>
    </row>
    <row r="644" spans="1:4" ht="12.75">
      <c r="A644" s="16"/>
      <c r="C644" s="17"/>
      <c r="D644" s="26"/>
    </row>
    <row r="645" spans="1:4" ht="12.75">
      <c r="A645" s="16"/>
      <c r="C645" s="17"/>
      <c r="D645" s="26"/>
    </row>
    <row r="646" spans="1:4" ht="12.75">
      <c r="A646" s="16"/>
      <c r="C646" s="17"/>
      <c r="D646" s="26"/>
    </row>
    <row r="647" spans="1:4" ht="12.75">
      <c r="A647" s="16"/>
      <c r="C647" s="17"/>
      <c r="D647" s="26"/>
    </row>
    <row r="648" spans="1:4" ht="12.75">
      <c r="A648" s="16"/>
      <c r="C648" s="17"/>
      <c r="D648" s="26"/>
    </row>
    <row r="649" spans="1:4" ht="12.75">
      <c r="A649" s="16"/>
      <c r="C649" s="17"/>
      <c r="D649" s="26"/>
    </row>
    <row r="650" spans="1:4" ht="12.75">
      <c r="A650" s="16"/>
      <c r="C650" s="17"/>
      <c r="D650" s="26"/>
    </row>
    <row r="651" spans="1:4" ht="12.75">
      <c r="A651" s="16"/>
      <c r="C651" s="17"/>
      <c r="D651" s="26"/>
    </row>
    <row r="652" spans="1:4" ht="12.75">
      <c r="A652" s="16"/>
      <c r="C652" s="17"/>
      <c r="D652" s="26"/>
    </row>
    <row r="653" spans="1:4" ht="12.75">
      <c r="A653" s="16"/>
      <c r="C653" s="17"/>
      <c r="D653" s="26"/>
    </row>
    <row r="654" spans="1:4" ht="12.75">
      <c r="A654" s="16"/>
      <c r="C654" s="17"/>
      <c r="D654" s="26"/>
    </row>
    <row r="655" spans="1:4" ht="12.75">
      <c r="A655" s="16"/>
      <c r="C655" s="17"/>
      <c r="D655" s="26"/>
    </row>
    <row r="656" spans="1:4" ht="12.75">
      <c r="A656" s="16"/>
      <c r="C656" s="17"/>
      <c r="D656" s="26"/>
    </row>
    <row r="657" spans="1:4" ht="12.75">
      <c r="A657" s="16"/>
      <c r="C657" s="17"/>
      <c r="D657" s="26"/>
    </row>
    <row r="658" spans="1:4" ht="12.75">
      <c r="A658" s="16"/>
      <c r="C658" s="17"/>
      <c r="D658" s="26"/>
    </row>
    <row r="659" spans="1:4" ht="12.75">
      <c r="A659" s="16"/>
      <c r="C659" s="17"/>
      <c r="D659" s="26"/>
    </row>
    <row r="660" spans="1:4" ht="12.75">
      <c r="A660" s="16"/>
      <c r="C660" s="17"/>
      <c r="D660" s="26"/>
    </row>
    <row r="661" spans="1:4" ht="12.75">
      <c r="A661" s="16"/>
      <c r="C661" s="17"/>
      <c r="D661" s="26"/>
    </row>
    <row r="662" spans="1:4" ht="12.75">
      <c r="A662" s="16"/>
      <c r="C662" s="17"/>
      <c r="D662" s="26"/>
    </row>
    <row r="663" spans="1:4" ht="12.75">
      <c r="A663" s="16"/>
      <c r="C663" s="17"/>
      <c r="D663" s="26"/>
    </row>
    <row r="664" spans="1:4" ht="12.75">
      <c r="A664" s="16"/>
      <c r="C664" s="17"/>
      <c r="D664" s="26"/>
    </row>
    <row r="665" spans="1:4" ht="12.75">
      <c r="A665" s="16"/>
      <c r="C665" s="17"/>
      <c r="D665" s="26"/>
    </row>
    <row r="666" spans="1:4" ht="12.75">
      <c r="A666" s="16"/>
      <c r="C666" s="17"/>
      <c r="D666" s="26"/>
    </row>
    <row r="667" spans="1:4" ht="12.75">
      <c r="A667" s="16"/>
      <c r="C667" s="17"/>
      <c r="D667" s="26"/>
    </row>
    <row r="668" spans="1:4" ht="12.75">
      <c r="A668" s="16"/>
      <c r="C668" s="17"/>
      <c r="D668" s="26"/>
    </row>
    <row r="669" spans="1:4" ht="12.75">
      <c r="A669" s="16"/>
      <c r="C669" s="17"/>
      <c r="D669" s="26"/>
    </row>
    <row r="670" spans="1:4" ht="12.75">
      <c r="A670" s="16"/>
      <c r="C670" s="17"/>
      <c r="D670" s="26"/>
    </row>
    <row r="671" spans="1:4" ht="12.75">
      <c r="A671" s="16"/>
      <c r="C671" s="17"/>
      <c r="D671" s="26"/>
    </row>
    <row r="672" spans="1:4" ht="12.75">
      <c r="A672" s="16"/>
      <c r="C672" s="17"/>
      <c r="D672" s="26"/>
    </row>
    <row r="673" spans="1:4" ht="12.75">
      <c r="A673" s="16"/>
      <c r="C673" s="17"/>
      <c r="D673" s="26"/>
    </row>
    <row r="674" spans="1:4" ht="12.75">
      <c r="A674" s="16"/>
      <c r="C674" s="17"/>
      <c r="D674" s="26"/>
    </row>
    <row r="675" spans="1:4" ht="12.75">
      <c r="A675" s="16"/>
      <c r="C675" s="17"/>
      <c r="D675" s="26"/>
    </row>
    <row r="676" spans="1:4" ht="12.75">
      <c r="A676" s="16"/>
      <c r="C676" s="17"/>
      <c r="D676" s="26"/>
    </row>
    <row r="677" spans="1:4" ht="12.75">
      <c r="A677" s="16"/>
      <c r="C677" s="17"/>
      <c r="D677" s="26"/>
    </row>
    <row r="678" spans="1:4" ht="12.75">
      <c r="A678" s="16"/>
      <c r="C678" s="17"/>
      <c r="D678" s="26"/>
    </row>
    <row r="679" spans="1:4" ht="12.75">
      <c r="A679" s="16"/>
      <c r="C679" s="17"/>
      <c r="D679" s="26"/>
    </row>
    <row r="680" spans="1:4" ht="12.75">
      <c r="A680" s="16"/>
      <c r="C680" s="17"/>
      <c r="D680" s="26"/>
    </row>
    <row r="681" spans="1:4" ht="12.75">
      <c r="A681" s="16"/>
      <c r="C681" s="17"/>
      <c r="D681" s="26"/>
    </row>
    <row r="682" spans="1:4" ht="12.75">
      <c r="A682" s="16"/>
      <c r="C682" s="17"/>
      <c r="D682" s="26"/>
    </row>
    <row r="683" spans="1:4" ht="12.75">
      <c r="A683" s="16"/>
      <c r="C683" s="17"/>
      <c r="D683" s="26"/>
    </row>
    <row r="684" spans="1:4" ht="12.75">
      <c r="A684" s="16"/>
      <c r="C684" s="17"/>
      <c r="D684" s="26"/>
    </row>
    <row r="685" spans="1:4" ht="12.75">
      <c r="A685" s="16"/>
      <c r="C685" s="17"/>
      <c r="D685" s="26"/>
    </row>
    <row r="686" spans="1:4" ht="12.75">
      <c r="A686" s="16"/>
      <c r="C686" s="17"/>
      <c r="D686" s="26"/>
    </row>
    <row r="687" spans="1:4" ht="12.75">
      <c r="A687" s="16"/>
      <c r="C687" s="17"/>
      <c r="D687" s="26"/>
    </row>
    <row r="688" spans="1:4" ht="12.75">
      <c r="A688" s="16"/>
      <c r="C688" s="17"/>
      <c r="D688" s="26"/>
    </row>
    <row r="689" spans="1:4" ht="12.75">
      <c r="A689" s="16"/>
      <c r="C689" s="17"/>
      <c r="D689" s="26"/>
    </row>
    <row r="690" spans="1:4" ht="12.75">
      <c r="A690" s="16"/>
      <c r="C690" s="17"/>
      <c r="D690" s="26"/>
    </row>
    <row r="691" spans="1:4" ht="12.75">
      <c r="A691" s="16"/>
      <c r="C691" s="17"/>
      <c r="D691" s="26"/>
    </row>
    <row r="692" spans="1:4" ht="12.75">
      <c r="A692" s="16"/>
      <c r="C692" s="17"/>
      <c r="D692" s="26"/>
    </row>
    <row r="693" spans="1:4" ht="12.75">
      <c r="A693" s="16"/>
      <c r="C693" s="17"/>
      <c r="D693" s="26"/>
    </row>
    <row r="694" spans="1:4" ht="12.75">
      <c r="A694" s="16"/>
      <c r="C694" s="17"/>
      <c r="D694" s="26"/>
    </row>
    <row r="695" spans="1:4" ht="12.75">
      <c r="A695" s="16"/>
      <c r="C695" s="17"/>
      <c r="D695" s="26"/>
    </row>
    <row r="696" spans="1:4" ht="12.75">
      <c r="A696" s="16"/>
      <c r="C696" s="17"/>
      <c r="D696" s="26"/>
    </row>
    <row r="697" spans="1:4" ht="12.75">
      <c r="A697" s="16"/>
      <c r="C697" s="17"/>
      <c r="D697" s="26"/>
    </row>
    <row r="698" spans="1:4" ht="12.75">
      <c r="A698" s="16"/>
      <c r="C698" s="17"/>
      <c r="D698" s="26"/>
    </row>
    <row r="699" spans="1:4" ht="12.75">
      <c r="A699" s="16"/>
      <c r="C699" s="17"/>
      <c r="D699" s="26"/>
    </row>
    <row r="700" spans="1:4" ht="12.75">
      <c r="A700" s="16"/>
      <c r="C700" s="17"/>
      <c r="D700" s="26"/>
    </row>
    <row r="701" spans="1:4" ht="12.75">
      <c r="A701" s="16"/>
      <c r="C701" s="17"/>
      <c r="D701" s="26"/>
    </row>
    <row r="702" spans="1:4" ht="12.75">
      <c r="A702" s="16"/>
      <c r="C702" s="17"/>
      <c r="D702" s="26"/>
    </row>
    <row r="703" spans="1:4" ht="12.75">
      <c r="A703" s="16"/>
      <c r="C703" s="17"/>
      <c r="D703" s="26"/>
    </row>
    <row r="704" spans="1:4" ht="12.75">
      <c r="A704" s="16"/>
      <c r="C704" s="17"/>
      <c r="D704" s="26"/>
    </row>
    <row r="705" spans="1:4" ht="12.75">
      <c r="A705" s="16"/>
      <c r="C705" s="17"/>
      <c r="D705" s="26"/>
    </row>
    <row r="706" spans="1:4" ht="12.75">
      <c r="A706" s="16"/>
      <c r="C706" s="17"/>
      <c r="D706" s="26"/>
    </row>
    <row r="707" spans="1:4" ht="12.75">
      <c r="A707" s="16"/>
      <c r="C707" s="17"/>
      <c r="D707" s="26"/>
    </row>
    <row r="708" spans="1:4" ht="12.75">
      <c r="A708" s="16"/>
      <c r="C708" s="17"/>
      <c r="D708" s="26"/>
    </row>
    <row r="709" spans="1:4" ht="12.75">
      <c r="A709" s="16"/>
      <c r="C709" s="17"/>
      <c r="D709" s="26"/>
    </row>
    <row r="710" spans="1:4" ht="12.75">
      <c r="A710" s="16"/>
      <c r="C710" s="17"/>
      <c r="D710" s="26"/>
    </row>
    <row r="711" spans="1:4" ht="12.75">
      <c r="A711" s="16"/>
      <c r="C711" s="17"/>
      <c r="D711" s="26"/>
    </row>
    <row r="712" spans="1:4" ht="12.75">
      <c r="A712" s="16"/>
      <c r="C712" s="17"/>
      <c r="D712" s="26"/>
    </row>
    <row r="713" spans="1:4" ht="12.75">
      <c r="A713" s="16"/>
      <c r="C713" s="17"/>
      <c r="D713" s="26"/>
    </row>
    <row r="714" spans="1:4" ht="12.75">
      <c r="A714" s="16"/>
      <c r="C714" s="17"/>
      <c r="D714" s="26"/>
    </row>
    <row r="715" spans="1:4" ht="12.75">
      <c r="A715" s="16"/>
      <c r="C715" s="17"/>
      <c r="D715" s="26"/>
    </row>
    <row r="716" spans="1:4" ht="12.75">
      <c r="A716" s="16"/>
      <c r="C716" s="17"/>
      <c r="D716" s="26"/>
    </row>
    <row r="717" spans="1:4" ht="12.75">
      <c r="A717" s="16"/>
      <c r="C717" s="17"/>
      <c r="D717" s="26"/>
    </row>
    <row r="718" spans="1:4" ht="12.75">
      <c r="A718" s="16"/>
      <c r="C718" s="17"/>
      <c r="D718" s="26"/>
    </row>
    <row r="719" spans="1:4" ht="12.75">
      <c r="A719" s="16"/>
      <c r="C719" s="17"/>
      <c r="D719" s="26"/>
    </row>
    <row r="720" spans="1:4" ht="12.75">
      <c r="A720" s="16"/>
      <c r="C720" s="17"/>
      <c r="D720" s="26"/>
    </row>
    <row r="721" spans="1:4" ht="12.75">
      <c r="A721" s="16"/>
      <c r="C721" s="17"/>
      <c r="D721" s="26"/>
    </row>
    <row r="722" spans="1:4" ht="12.75">
      <c r="A722" s="16"/>
      <c r="C722" s="17"/>
      <c r="D722" s="26"/>
    </row>
    <row r="723" spans="1:4" ht="12.75">
      <c r="A723" s="16"/>
      <c r="C723" s="17"/>
      <c r="D723" s="26"/>
    </row>
    <row r="724" spans="1:4" ht="12.75">
      <c r="A724" s="16"/>
      <c r="C724" s="17"/>
      <c r="D724" s="26"/>
    </row>
    <row r="725" spans="1:4" ht="12.75">
      <c r="A725" s="16"/>
      <c r="C725" s="17"/>
      <c r="D725" s="26"/>
    </row>
    <row r="726" spans="1:4" ht="12.75">
      <c r="A726" s="16"/>
      <c r="C726" s="17"/>
      <c r="D726" s="26"/>
    </row>
    <row r="727" spans="1:4" ht="12.75">
      <c r="A727" s="16"/>
      <c r="C727" s="17"/>
      <c r="D727" s="26"/>
    </row>
    <row r="728" spans="1:4" ht="12.75">
      <c r="A728" s="16"/>
      <c r="C728" s="17"/>
      <c r="D728" s="26"/>
    </row>
    <row r="729" spans="1:4" ht="12.75">
      <c r="A729" s="16"/>
      <c r="C729" s="17"/>
      <c r="D729" s="26"/>
    </row>
    <row r="730" spans="1:4" ht="12.75">
      <c r="A730" s="16"/>
      <c r="C730" s="17"/>
      <c r="D730" s="26"/>
    </row>
    <row r="731" spans="1:4" ht="12.75">
      <c r="A731" s="16"/>
      <c r="C731" s="17"/>
      <c r="D731" s="26"/>
    </row>
    <row r="732" spans="1:4" ht="12.75">
      <c r="A732" s="16"/>
      <c r="C732" s="17"/>
      <c r="D732" s="26"/>
    </row>
    <row r="733" spans="1:4" ht="12.75">
      <c r="A733" s="16"/>
      <c r="C733" s="17"/>
      <c r="D733" s="26"/>
    </row>
    <row r="734" spans="1:4" ht="12.75">
      <c r="A734" s="16"/>
      <c r="C734" s="17"/>
      <c r="D734" s="26"/>
    </row>
    <row r="735" spans="1:4" ht="12.75">
      <c r="A735" s="16"/>
      <c r="C735" s="17"/>
      <c r="D735" s="26"/>
    </row>
    <row r="736" spans="1:4" ht="12.75">
      <c r="A736" s="16"/>
      <c r="C736" s="17"/>
      <c r="D736" s="26"/>
    </row>
    <row r="737" spans="1:4" ht="12.75">
      <c r="A737" s="16"/>
      <c r="C737" s="17"/>
      <c r="D737" s="26"/>
    </row>
    <row r="738" spans="1:4" ht="12.75">
      <c r="A738" s="16"/>
      <c r="C738" s="17"/>
      <c r="D738" s="26"/>
    </row>
    <row r="739" spans="1:4" ht="12.75">
      <c r="A739" s="16"/>
      <c r="C739" s="17"/>
      <c r="D739" s="26"/>
    </row>
    <row r="740" spans="1:4" ht="12.75">
      <c r="A740" s="16"/>
      <c r="C740" s="17"/>
      <c r="D740" s="26"/>
    </row>
    <row r="741" spans="1:4" ht="12.75">
      <c r="A741" s="16"/>
      <c r="C741" s="17"/>
      <c r="D741" s="26"/>
    </row>
    <row r="742" spans="1:4" ht="12.75">
      <c r="A742" s="16"/>
      <c r="C742" s="17"/>
      <c r="D742" s="26"/>
    </row>
    <row r="743" spans="1:4" ht="12.75">
      <c r="A743" s="16"/>
      <c r="C743" s="17"/>
      <c r="D743" s="26"/>
    </row>
    <row r="744" spans="1:4" ht="12.75">
      <c r="A744" s="16"/>
      <c r="C744" s="17"/>
      <c r="D744" s="26"/>
    </row>
    <row r="745" spans="1:4" ht="12.75">
      <c r="A745" s="16"/>
      <c r="C745" s="17"/>
      <c r="D745" s="26"/>
    </row>
    <row r="746" spans="1:4" ht="12.75">
      <c r="A746" s="16"/>
      <c r="C746" s="17"/>
      <c r="D746" s="26"/>
    </row>
    <row r="747" spans="1:4" ht="12.75">
      <c r="A747" s="16"/>
      <c r="C747" s="17"/>
      <c r="D747" s="26"/>
    </row>
    <row r="748" spans="1:4" ht="12.75">
      <c r="A748" s="16"/>
      <c r="C748" s="17"/>
      <c r="D748" s="26"/>
    </row>
    <row r="749" spans="1:4" ht="12.75">
      <c r="A749" s="16"/>
      <c r="C749" s="17"/>
      <c r="D749" s="26"/>
    </row>
    <row r="750" spans="1:4" ht="12.75">
      <c r="A750" s="16"/>
      <c r="C750" s="17"/>
      <c r="D750" s="26"/>
    </row>
  </sheetData>
  <sheetProtection/>
  <mergeCells count="97">
    <mergeCell ref="C177:C178"/>
    <mergeCell ref="C179:C180"/>
    <mergeCell ref="C182:C183"/>
    <mergeCell ref="C71:C73"/>
    <mergeCell ref="A228:C228"/>
    <mergeCell ref="A194:C194"/>
    <mergeCell ref="A170:D170"/>
    <mergeCell ref="C78:C80"/>
    <mergeCell ref="C76:C77"/>
    <mergeCell ref="A229:C229"/>
    <mergeCell ref="A176:D176"/>
    <mergeCell ref="A87:D87"/>
    <mergeCell ref="A89:C89"/>
    <mergeCell ref="A175:D175"/>
    <mergeCell ref="A230:C230"/>
    <mergeCell ref="A185:C185"/>
    <mergeCell ref="A186:D186"/>
    <mergeCell ref="A191:C191"/>
    <mergeCell ref="A192:D192"/>
    <mergeCell ref="A172:C172"/>
    <mergeCell ref="C114:C115"/>
    <mergeCell ref="C65:C67"/>
    <mergeCell ref="A60:D60"/>
    <mergeCell ref="A120:D120"/>
    <mergeCell ref="A169:C169"/>
    <mergeCell ref="C161:C162"/>
    <mergeCell ref="A127:D127"/>
    <mergeCell ref="A154:D154"/>
    <mergeCell ref="A225:C225"/>
    <mergeCell ref="A206:C206"/>
    <mergeCell ref="C68:C69"/>
    <mergeCell ref="A125:D125"/>
    <mergeCell ref="A75:D75"/>
    <mergeCell ref="C62:C63"/>
    <mergeCell ref="A203:C203"/>
    <mergeCell ref="A207:D207"/>
    <mergeCell ref="A119:C119"/>
    <mergeCell ref="A122:C122"/>
    <mergeCell ref="A222:C222"/>
    <mergeCell ref="A197:D197"/>
    <mergeCell ref="A1:D1"/>
    <mergeCell ref="A5:D5"/>
    <mergeCell ref="A40:D40"/>
    <mergeCell ref="A214:D214"/>
    <mergeCell ref="A32:D32"/>
    <mergeCell ref="C18:C22"/>
    <mergeCell ref="C29:C30"/>
    <mergeCell ref="A35:C35"/>
    <mergeCell ref="A3:D3"/>
    <mergeCell ref="C96:C97"/>
    <mergeCell ref="C6:C9"/>
    <mergeCell ref="C10:C13"/>
    <mergeCell ref="C14:C17"/>
    <mergeCell ref="C25:C28"/>
    <mergeCell ref="A38:D38"/>
    <mergeCell ref="A24:D24"/>
    <mergeCell ref="A23:C23"/>
    <mergeCell ref="A31:C31"/>
    <mergeCell ref="A52:C52"/>
    <mergeCell ref="A218:C218"/>
    <mergeCell ref="A223:D223"/>
    <mergeCell ref="A55:C55"/>
    <mergeCell ref="C112:C113"/>
    <mergeCell ref="A94:D94"/>
    <mergeCell ref="A53:D53"/>
    <mergeCell ref="C201:C202"/>
    <mergeCell ref="C220:C221"/>
    <mergeCell ref="A209:C209"/>
    <mergeCell ref="C42:C43"/>
    <mergeCell ref="A204:D204"/>
    <mergeCell ref="C44:C47"/>
    <mergeCell ref="A219:D219"/>
    <mergeCell ref="A49:C49"/>
    <mergeCell ref="A50:D50"/>
    <mergeCell ref="A212:D212"/>
    <mergeCell ref="A199:D199"/>
    <mergeCell ref="A58:D58"/>
    <mergeCell ref="A231:C231"/>
    <mergeCell ref="C215:C216"/>
    <mergeCell ref="C128:C132"/>
    <mergeCell ref="C133:C135"/>
    <mergeCell ref="C136:C143"/>
    <mergeCell ref="A86:C86"/>
    <mergeCell ref="C151:C152"/>
    <mergeCell ref="C155:C156"/>
    <mergeCell ref="C157:C160"/>
    <mergeCell ref="A153:C153"/>
    <mergeCell ref="C164:C168"/>
    <mergeCell ref="C103:C105"/>
    <mergeCell ref="C144:C150"/>
    <mergeCell ref="A106:C106"/>
    <mergeCell ref="A74:C74"/>
    <mergeCell ref="A107:D107"/>
    <mergeCell ref="C109:C110"/>
    <mergeCell ref="C83:C85"/>
    <mergeCell ref="C117:C118"/>
    <mergeCell ref="A92:D92"/>
  </mergeCells>
  <printOptions horizontalCentered="1"/>
  <pageMargins left="0.5905511811023623" right="0" top="0.3937007874015748" bottom="0.1968503937007874" header="0.7086614173228347" footer="0.5118110236220472"/>
  <pageSetup fitToHeight="2" fitToWidth="1" horizontalDpi="600" verticalDpi="600" orientation="portrait" paperSize="9" scale="52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SheetLayoutView="80" zoomScalePageLayoutView="0" workbookViewId="0" topLeftCell="A1">
      <selection activeCell="E17" sqref="E17"/>
    </sheetView>
  </sheetViews>
  <sheetFormatPr defaultColWidth="9.140625" defaultRowHeight="12.75"/>
  <cols>
    <col min="1" max="1" width="5.8515625" style="33" customWidth="1"/>
    <col min="2" max="2" width="41.140625" style="0" customWidth="1"/>
    <col min="3" max="3" width="20.140625" style="31" customWidth="1"/>
    <col min="4" max="5" width="14.28125" style="31" customWidth="1"/>
    <col min="6" max="6" width="13.421875" style="0" customWidth="1"/>
  </cols>
  <sheetData>
    <row r="1" spans="1:6" ht="12.75">
      <c r="A1" s="208" t="s">
        <v>514</v>
      </c>
      <c r="B1" s="208"/>
      <c r="C1" s="208"/>
      <c r="D1" s="208"/>
      <c r="E1" s="208"/>
      <c r="F1" s="208"/>
    </row>
    <row r="2" ht="17.25" thickBot="1">
      <c r="B2" s="7"/>
    </row>
    <row r="3" spans="1:6" ht="25.5">
      <c r="A3" s="75" t="s">
        <v>12</v>
      </c>
      <c r="B3" s="76" t="s">
        <v>11</v>
      </c>
      <c r="C3" s="77" t="s">
        <v>24</v>
      </c>
      <c r="D3" s="78" t="s">
        <v>362</v>
      </c>
      <c r="E3" s="132" t="s">
        <v>481</v>
      </c>
      <c r="F3" s="79" t="s">
        <v>583</v>
      </c>
    </row>
    <row r="4" spans="1:6" ht="12.75">
      <c r="A4" s="80" t="s">
        <v>160</v>
      </c>
      <c r="B4" s="36" t="s">
        <v>65</v>
      </c>
      <c r="C4" s="206">
        <f>1985980.05+193725.01</f>
        <v>2179705.06</v>
      </c>
      <c r="D4" s="93">
        <v>0</v>
      </c>
      <c r="E4" s="133">
        <f>275452.48+514705.87</f>
        <v>790158.35</v>
      </c>
      <c r="F4" s="94">
        <v>0</v>
      </c>
    </row>
    <row r="5" spans="1:6" s="5" customFormat="1" ht="12.75">
      <c r="A5" s="80" t="s">
        <v>161</v>
      </c>
      <c r="B5" s="1" t="s">
        <v>297</v>
      </c>
      <c r="C5" s="66">
        <f>49071.02-3463+1469</f>
        <v>47077.02</v>
      </c>
      <c r="D5" s="93">
        <v>0</v>
      </c>
      <c r="E5" s="133"/>
      <c r="F5" s="94">
        <v>1469</v>
      </c>
    </row>
    <row r="6" spans="1:6" s="5" customFormat="1" ht="12.75">
      <c r="A6" s="80" t="s">
        <v>162</v>
      </c>
      <c r="B6" s="1" t="s">
        <v>473</v>
      </c>
      <c r="C6" s="66">
        <v>595159.49</v>
      </c>
      <c r="D6" s="93">
        <v>98182.36</v>
      </c>
      <c r="E6" s="133"/>
      <c r="F6" s="94">
        <v>0</v>
      </c>
    </row>
    <row r="7" spans="1:6" s="5" customFormat="1" ht="12.75">
      <c r="A7" s="80" t="s">
        <v>163</v>
      </c>
      <c r="B7" s="1" t="s">
        <v>338</v>
      </c>
      <c r="C7" s="207">
        <f>589225.7+(6600+3333)</f>
        <v>599158.7</v>
      </c>
      <c r="D7" s="203">
        <v>59249.05</v>
      </c>
      <c r="E7" s="204"/>
      <c r="F7" s="205">
        <v>0</v>
      </c>
    </row>
    <row r="8" spans="1:6" ht="12.75">
      <c r="A8" s="80" t="s">
        <v>164</v>
      </c>
      <c r="B8" s="1" t="s">
        <v>66</v>
      </c>
      <c r="C8" s="66">
        <v>708125.2</v>
      </c>
      <c r="D8" s="93">
        <v>85210.22</v>
      </c>
      <c r="E8" s="133"/>
      <c r="F8" s="94">
        <v>0</v>
      </c>
    </row>
    <row r="9" spans="1:6" s="5" customFormat="1" ht="12.75">
      <c r="A9" s="80" t="s">
        <v>165</v>
      </c>
      <c r="B9" s="1" t="s">
        <v>300</v>
      </c>
      <c r="C9" s="66">
        <v>420460.75</v>
      </c>
      <c r="D9" s="93">
        <v>0</v>
      </c>
      <c r="E9" s="133"/>
      <c r="F9" s="94">
        <v>0</v>
      </c>
    </row>
    <row r="10" spans="1:6" s="5" customFormat="1" ht="12.75">
      <c r="A10" s="80" t="s">
        <v>166</v>
      </c>
      <c r="B10" s="36" t="s">
        <v>299</v>
      </c>
      <c r="C10" s="117">
        <v>31314.76</v>
      </c>
      <c r="D10" s="203">
        <v>0</v>
      </c>
      <c r="E10" s="204"/>
      <c r="F10" s="205">
        <v>0</v>
      </c>
    </row>
    <row r="11" spans="1:6" s="5" customFormat="1" ht="12.75">
      <c r="A11" s="80" t="s">
        <v>167</v>
      </c>
      <c r="B11" s="1" t="s">
        <v>298</v>
      </c>
      <c r="C11" s="206">
        <v>242309.14</v>
      </c>
      <c r="D11" s="93">
        <v>201311.5</v>
      </c>
      <c r="E11" s="133"/>
      <c r="F11" s="94">
        <v>0</v>
      </c>
    </row>
    <row r="12" spans="1:6" ht="13.5" thickBot="1">
      <c r="A12" s="264" t="s">
        <v>187</v>
      </c>
      <c r="B12" s="265"/>
      <c r="C12" s="89">
        <f>SUM(C4:C11)</f>
        <v>4823310.12</v>
      </c>
      <c r="D12" s="89">
        <f>SUM(D4:D11)</f>
        <v>443953.13</v>
      </c>
      <c r="E12" s="89">
        <f>SUM(E4:E11)</f>
        <v>790158.35</v>
      </c>
      <c r="F12" s="95">
        <f>SUM(F4:F11)</f>
        <v>1469</v>
      </c>
    </row>
    <row r="13" spans="2:5" ht="12.75">
      <c r="B13" s="5"/>
      <c r="C13" s="32"/>
      <c r="D13" s="32"/>
      <c r="E13" s="32"/>
    </row>
    <row r="14" spans="2:5" ht="12.75">
      <c r="B14" s="5"/>
      <c r="C14" s="32"/>
      <c r="D14" s="32"/>
      <c r="E14" s="32"/>
    </row>
    <row r="15" spans="2:5" ht="12.75">
      <c r="B15" s="5"/>
      <c r="C15" s="32"/>
      <c r="D15" s="32"/>
      <c r="E15" s="32"/>
    </row>
    <row r="16" spans="2:5" ht="12.75">
      <c r="B16" s="5"/>
      <c r="C16" s="32"/>
      <c r="D16" s="32"/>
      <c r="E16" s="32"/>
    </row>
    <row r="17" spans="2:5" ht="12.75">
      <c r="B17" s="5"/>
      <c r="C17" s="32"/>
      <c r="D17" s="32"/>
      <c r="E17" s="32"/>
    </row>
    <row r="18" spans="2:5" ht="12.75">
      <c r="B18" s="5"/>
      <c r="C18" s="32"/>
      <c r="D18" s="32"/>
      <c r="E18" s="32"/>
    </row>
    <row r="19" spans="2:5" ht="12.75">
      <c r="B19" s="5"/>
      <c r="C19" s="32"/>
      <c r="D19" s="32"/>
      <c r="E19" s="32"/>
    </row>
    <row r="20" spans="2:5" ht="12.75">
      <c r="B20" s="5"/>
      <c r="C20" s="32"/>
      <c r="D20" s="32"/>
      <c r="E20" s="32"/>
    </row>
    <row r="21" spans="2:5" ht="12.75">
      <c r="B21" s="5"/>
      <c r="C21" s="32"/>
      <c r="D21" s="32"/>
      <c r="E21" s="32"/>
    </row>
    <row r="22" spans="2:5" ht="12.75">
      <c r="B22" s="5"/>
      <c r="C22" s="32"/>
      <c r="D22" s="32"/>
      <c r="E22" s="32"/>
    </row>
  </sheetData>
  <sheetProtection/>
  <mergeCells count="2">
    <mergeCell ref="A1:F1"/>
    <mergeCell ref="A12:B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="80" zoomScaleNormal="80" zoomScaleSheetLayoutView="80" workbookViewId="0" topLeftCell="A1">
      <selection activeCell="C20" sqref="C20"/>
    </sheetView>
  </sheetViews>
  <sheetFormatPr defaultColWidth="9.140625" defaultRowHeight="12.75"/>
  <cols>
    <col min="1" max="1" width="7.00390625" style="0" customWidth="1"/>
    <col min="2" max="2" width="28.57421875" style="0" customWidth="1"/>
    <col min="3" max="3" width="28.28125" style="0" customWidth="1"/>
    <col min="4" max="4" width="25.8515625" style="0" customWidth="1"/>
    <col min="5" max="5" width="13.421875" style="0" customWidth="1"/>
    <col min="6" max="6" width="20.8515625" style="0" bestFit="1" customWidth="1"/>
    <col min="7" max="7" width="19.00390625" style="0" customWidth="1"/>
    <col min="8" max="8" width="28.28125" style="0" customWidth="1"/>
  </cols>
  <sheetData>
    <row r="1" spans="1:8" ht="12.75">
      <c r="A1" s="208" t="s">
        <v>515</v>
      </c>
      <c r="B1" s="208"/>
      <c r="C1" s="208"/>
      <c r="D1" s="208"/>
      <c r="E1" s="208"/>
      <c r="F1" s="208"/>
      <c r="G1" s="208"/>
      <c r="H1" s="208"/>
    </row>
    <row r="2" ht="13.5" thickBot="1">
      <c r="H2" s="134"/>
    </row>
    <row r="3" spans="1:8" s="148" customFormat="1" ht="51">
      <c r="A3" s="151" t="s">
        <v>12</v>
      </c>
      <c r="B3" s="152" t="s">
        <v>482</v>
      </c>
      <c r="C3" s="153" t="s">
        <v>483</v>
      </c>
      <c r="D3" s="153" t="s">
        <v>587</v>
      </c>
      <c r="E3" s="153" t="s">
        <v>21</v>
      </c>
      <c r="F3" s="153" t="s">
        <v>484</v>
      </c>
      <c r="G3" s="153" t="s">
        <v>302</v>
      </c>
      <c r="H3" s="154" t="s">
        <v>582</v>
      </c>
    </row>
    <row r="4" spans="1:8" s="150" customFormat="1" ht="12.75">
      <c r="A4" s="268" t="s">
        <v>49</v>
      </c>
      <c r="B4" s="269"/>
      <c r="C4" s="269"/>
      <c r="D4" s="269"/>
      <c r="E4" s="269"/>
      <c r="F4" s="269"/>
      <c r="G4" s="269"/>
      <c r="H4" s="270"/>
    </row>
    <row r="5" spans="1:8" s="148" customFormat="1" ht="25.5">
      <c r="A5" s="155" t="s">
        <v>160</v>
      </c>
      <c r="B5" s="137" t="s">
        <v>516</v>
      </c>
      <c r="C5" s="138" t="s">
        <v>517</v>
      </c>
      <c r="D5" s="139" t="s">
        <v>485</v>
      </c>
      <c r="E5" s="140">
        <v>2019</v>
      </c>
      <c r="F5" s="180" t="s">
        <v>486</v>
      </c>
      <c r="G5" s="141">
        <v>193725.01</v>
      </c>
      <c r="H5" s="156" t="s">
        <v>518</v>
      </c>
    </row>
    <row r="6" spans="1:8" s="177" customFormat="1" ht="12.75">
      <c r="A6" s="178" t="s">
        <v>161</v>
      </c>
      <c r="B6" s="179" t="s">
        <v>619</v>
      </c>
      <c r="C6" s="138" t="s">
        <v>616</v>
      </c>
      <c r="D6" s="139" t="s">
        <v>617</v>
      </c>
      <c r="E6" s="140">
        <v>2019</v>
      </c>
      <c r="F6" s="271" t="s">
        <v>618</v>
      </c>
      <c r="G6" s="181">
        <v>20282.7</v>
      </c>
      <c r="H6" s="142" t="s">
        <v>612</v>
      </c>
    </row>
    <row r="7" spans="1:8" s="148" customFormat="1" ht="12.75">
      <c r="A7" s="178" t="s">
        <v>162</v>
      </c>
      <c r="B7" s="179" t="s">
        <v>619</v>
      </c>
      <c r="C7" s="138" t="s">
        <v>620</v>
      </c>
      <c r="D7" s="139" t="s">
        <v>617</v>
      </c>
      <c r="E7" s="140">
        <v>2019</v>
      </c>
      <c r="F7" s="272"/>
      <c r="G7" s="181">
        <v>20282.7</v>
      </c>
      <c r="H7" s="142" t="s">
        <v>613</v>
      </c>
    </row>
    <row r="8" spans="1:8" s="148" customFormat="1" ht="12.75">
      <c r="A8" s="178" t="s">
        <v>163</v>
      </c>
      <c r="B8" s="179" t="s">
        <v>641</v>
      </c>
      <c r="C8" s="138" t="s">
        <v>621</v>
      </c>
      <c r="D8" s="139" t="s">
        <v>617</v>
      </c>
      <c r="E8" s="140">
        <v>2019</v>
      </c>
      <c r="F8" s="272"/>
      <c r="G8" s="181">
        <v>20282.7</v>
      </c>
      <c r="H8" s="142" t="s">
        <v>615</v>
      </c>
    </row>
    <row r="9" spans="1:8" s="148" customFormat="1" ht="12.75">
      <c r="A9" s="178" t="s">
        <v>164</v>
      </c>
      <c r="B9" s="179" t="s">
        <v>619</v>
      </c>
      <c r="C9" s="138" t="s">
        <v>622</v>
      </c>
      <c r="D9" s="139" t="s">
        <v>617</v>
      </c>
      <c r="E9" s="140">
        <v>2019</v>
      </c>
      <c r="F9" s="273"/>
      <c r="G9" s="181">
        <v>20282.7</v>
      </c>
      <c r="H9" s="142" t="s">
        <v>614</v>
      </c>
    </row>
    <row r="10" spans="1:8" s="148" customFormat="1" ht="13.5" thickBot="1">
      <c r="A10" s="266" t="s">
        <v>187</v>
      </c>
      <c r="B10" s="267"/>
      <c r="C10" s="267"/>
      <c r="D10" s="267"/>
      <c r="E10" s="267"/>
      <c r="F10" s="267"/>
      <c r="G10" s="157">
        <f>SUM(G5:G9)</f>
        <v>274855.81000000006</v>
      </c>
      <c r="H10" s="187"/>
    </row>
    <row r="11" s="149" customFormat="1" ht="12.75"/>
  </sheetData>
  <sheetProtection/>
  <mergeCells count="4">
    <mergeCell ref="A1:H1"/>
    <mergeCell ref="A10:F10"/>
    <mergeCell ref="A4:H4"/>
    <mergeCell ref="F6:F9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zoomScale="80" zoomScaleSheetLayoutView="80" zoomScalePageLayoutView="0" workbookViewId="0" topLeftCell="A4">
      <selection activeCell="A12" sqref="A12"/>
    </sheetView>
  </sheetViews>
  <sheetFormatPr defaultColWidth="9.140625" defaultRowHeight="12.75"/>
  <cols>
    <col min="1" max="1" width="4.57421875" style="3" customWidth="1"/>
    <col min="2" max="2" width="15.7109375" style="3" bestFit="1" customWidth="1"/>
    <col min="3" max="3" width="14.00390625" style="3" customWidth="1"/>
    <col min="4" max="4" width="21.8515625" style="6" customWidth="1"/>
    <col min="5" max="5" width="14.28125" style="3" customWidth="1"/>
    <col min="6" max="6" width="14.421875" style="3" customWidth="1"/>
    <col min="7" max="8" width="12.00390625" style="3" customWidth="1"/>
    <col min="9" max="9" width="13.140625" style="3" customWidth="1"/>
    <col min="10" max="10" width="11.57421875" style="4" customWidth="1"/>
    <col min="11" max="11" width="10.8515625" style="4" customWidth="1"/>
    <col min="12" max="13" width="15.140625" style="3" customWidth="1"/>
    <col min="14" max="14" width="9.140625" style="3" customWidth="1"/>
    <col min="15" max="15" width="11.421875" style="3" customWidth="1"/>
    <col min="16" max="16" width="16.28125" style="3" customWidth="1"/>
    <col min="17" max="17" width="14.8515625" style="3" customWidth="1"/>
    <col min="18" max="18" width="54.421875" style="3" customWidth="1"/>
    <col min="19" max="19" width="13.8515625" style="3" bestFit="1" customWidth="1"/>
    <col min="20" max="20" width="15.28125" style="3" customWidth="1"/>
    <col min="21" max="21" width="15.421875" style="3" customWidth="1"/>
    <col min="22" max="23" width="10.8515625" style="3" bestFit="1" customWidth="1"/>
    <col min="24" max="24" width="7.7109375" style="3" customWidth="1"/>
    <col min="25" max="25" width="6.421875" style="3" customWidth="1"/>
    <col min="26" max="26" width="8.00390625" style="3" customWidth="1"/>
    <col min="27" max="16384" width="9.140625" style="3" customWidth="1"/>
  </cols>
  <sheetData>
    <row r="1" spans="1:26" ht="12.75">
      <c r="A1" s="274" t="s">
        <v>519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1:10" ht="13.5" thickBot="1">
      <c r="A2" s="100"/>
      <c r="J2" s="101"/>
    </row>
    <row r="3" spans="1:26" s="9" customFormat="1" ht="18" customHeight="1">
      <c r="A3" s="232" t="s">
        <v>12</v>
      </c>
      <c r="B3" s="230" t="s">
        <v>13</v>
      </c>
      <c r="C3" s="230" t="s">
        <v>14</v>
      </c>
      <c r="D3" s="230" t="s">
        <v>15</v>
      </c>
      <c r="E3" s="230" t="s">
        <v>16</v>
      </c>
      <c r="F3" s="230" t="s">
        <v>4</v>
      </c>
      <c r="G3" s="230" t="s">
        <v>34</v>
      </c>
      <c r="H3" s="230" t="s">
        <v>436</v>
      </c>
      <c r="I3" s="230" t="s">
        <v>17</v>
      </c>
      <c r="J3" s="230" t="s">
        <v>5</v>
      </c>
      <c r="K3" s="230" t="s">
        <v>6</v>
      </c>
      <c r="L3" s="230" t="s">
        <v>7</v>
      </c>
      <c r="M3" s="230" t="s">
        <v>35</v>
      </c>
      <c r="N3" s="230" t="s">
        <v>310</v>
      </c>
      <c r="O3" s="230" t="s">
        <v>10</v>
      </c>
      <c r="P3" s="230" t="s">
        <v>181</v>
      </c>
      <c r="Q3" s="230" t="s">
        <v>580</v>
      </c>
      <c r="R3" s="230" t="s">
        <v>37</v>
      </c>
      <c r="S3" s="230"/>
      <c r="T3" s="230" t="s">
        <v>312</v>
      </c>
      <c r="U3" s="230" t="s">
        <v>364</v>
      </c>
      <c r="V3" s="230" t="s">
        <v>36</v>
      </c>
      <c r="W3" s="230"/>
      <c r="X3" s="230" t="s">
        <v>313</v>
      </c>
      <c r="Y3" s="230"/>
      <c r="Z3" s="228"/>
    </row>
    <row r="4" spans="1:26" s="9" customFormat="1" ht="36.75" customHeight="1">
      <c r="A4" s="233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29"/>
    </row>
    <row r="5" spans="1:26" s="9" customFormat="1" ht="42" customHeight="1">
      <c r="A5" s="233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183" t="s">
        <v>8</v>
      </c>
      <c r="S5" s="183" t="s">
        <v>9</v>
      </c>
      <c r="T5" s="231"/>
      <c r="U5" s="231"/>
      <c r="V5" s="183" t="s">
        <v>18</v>
      </c>
      <c r="W5" s="183" t="s">
        <v>19</v>
      </c>
      <c r="X5" s="183" t="s">
        <v>38</v>
      </c>
      <c r="Y5" s="183" t="s">
        <v>39</v>
      </c>
      <c r="Z5" s="185" t="s">
        <v>40</v>
      </c>
    </row>
    <row r="6" spans="1:26" ht="27" customHeight="1">
      <c r="A6" s="224" t="s">
        <v>415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6"/>
    </row>
    <row r="7" spans="1:26" s="9" customFormat="1" ht="102">
      <c r="A7" s="52" t="s">
        <v>160</v>
      </c>
      <c r="B7" s="2" t="s">
        <v>332</v>
      </c>
      <c r="C7" s="2" t="s">
        <v>333</v>
      </c>
      <c r="D7" s="2" t="s">
        <v>417</v>
      </c>
      <c r="E7" s="2" t="s">
        <v>418</v>
      </c>
      <c r="F7" s="2" t="s">
        <v>330</v>
      </c>
      <c r="G7" s="2" t="s">
        <v>435</v>
      </c>
      <c r="H7" s="2" t="s">
        <v>437</v>
      </c>
      <c r="I7" s="2">
        <v>2019</v>
      </c>
      <c r="J7" s="2" t="s">
        <v>419</v>
      </c>
      <c r="K7" s="2">
        <v>6</v>
      </c>
      <c r="L7" s="2" t="s">
        <v>382</v>
      </c>
      <c r="M7" s="105" t="s">
        <v>374</v>
      </c>
      <c r="N7" s="2" t="s">
        <v>52</v>
      </c>
      <c r="O7" s="105" t="s">
        <v>430</v>
      </c>
      <c r="P7" s="105" t="s">
        <v>431</v>
      </c>
      <c r="Q7" s="105" t="s">
        <v>434</v>
      </c>
      <c r="R7" s="2" t="s">
        <v>581</v>
      </c>
      <c r="S7" s="66">
        <f>2900+5*2100+2500+1000+5000+3000+5000</f>
        <v>29900</v>
      </c>
      <c r="T7" s="66">
        <v>435800</v>
      </c>
      <c r="U7" s="112">
        <f>S7+T7</f>
        <v>465700</v>
      </c>
      <c r="V7" s="2" t="s">
        <v>440</v>
      </c>
      <c r="W7" s="2" t="s">
        <v>441</v>
      </c>
      <c r="X7" s="67" t="s">
        <v>130</v>
      </c>
      <c r="Y7" s="67" t="s">
        <v>130</v>
      </c>
      <c r="Z7" s="96" t="s">
        <v>130</v>
      </c>
    </row>
    <row r="8" spans="1:26" s="9" customFormat="1" ht="102">
      <c r="A8" s="52" t="s">
        <v>161</v>
      </c>
      <c r="B8" s="2" t="s">
        <v>77</v>
      </c>
      <c r="C8" s="2">
        <v>4</v>
      </c>
      <c r="D8" s="2" t="s">
        <v>78</v>
      </c>
      <c r="E8" s="2" t="s">
        <v>135</v>
      </c>
      <c r="F8" s="2" t="s">
        <v>330</v>
      </c>
      <c r="G8" s="2" t="s">
        <v>387</v>
      </c>
      <c r="H8" s="2" t="s">
        <v>43</v>
      </c>
      <c r="I8" s="2">
        <v>1989</v>
      </c>
      <c r="J8" s="2" t="s">
        <v>146</v>
      </c>
      <c r="K8" s="2">
        <v>4</v>
      </c>
      <c r="L8" s="105" t="s">
        <v>380</v>
      </c>
      <c r="M8" s="105" t="s">
        <v>370</v>
      </c>
      <c r="N8" s="2" t="s">
        <v>52</v>
      </c>
      <c r="O8" s="105" t="s">
        <v>426</v>
      </c>
      <c r="P8" s="105" t="s">
        <v>43</v>
      </c>
      <c r="Q8" s="105" t="s">
        <v>433</v>
      </c>
      <c r="R8" s="2" t="s">
        <v>43</v>
      </c>
      <c r="S8" s="2" t="s">
        <v>43</v>
      </c>
      <c r="T8" s="112" t="s">
        <v>43</v>
      </c>
      <c r="U8" s="19" t="s">
        <v>43</v>
      </c>
      <c r="V8" s="29" t="s">
        <v>502</v>
      </c>
      <c r="W8" s="29" t="s">
        <v>503</v>
      </c>
      <c r="X8" s="67" t="s">
        <v>130</v>
      </c>
      <c r="Y8" s="67" t="s">
        <v>130</v>
      </c>
      <c r="Z8" s="96" t="s">
        <v>43</v>
      </c>
    </row>
    <row r="9" spans="1:26" ht="27.75" customHeight="1">
      <c r="A9" s="224" t="s">
        <v>578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6"/>
    </row>
    <row r="10" spans="1:26" s="9" customFormat="1" ht="102">
      <c r="A10" s="52" t="s">
        <v>162</v>
      </c>
      <c r="B10" s="2" t="s">
        <v>80</v>
      </c>
      <c r="C10" s="2" t="s">
        <v>81</v>
      </c>
      <c r="D10" s="2">
        <v>416926</v>
      </c>
      <c r="E10" s="2" t="s">
        <v>141</v>
      </c>
      <c r="F10" s="2" t="s">
        <v>330</v>
      </c>
      <c r="G10" s="2" t="s">
        <v>388</v>
      </c>
      <c r="H10" s="2" t="s">
        <v>43</v>
      </c>
      <c r="I10" s="2">
        <v>1984</v>
      </c>
      <c r="J10" s="2" t="s">
        <v>147</v>
      </c>
      <c r="K10" s="2">
        <v>8</v>
      </c>
      <c r="L10" s="2" t="s">
        <v>43</v>
      </c>
      <c r="M10" s="105" t="s">
        <v>372</v>
      </c>
      <c r="N10" s="2" t="s">
        <v>52</v>
      </c>
      <c r="O10" s="105" t="s">
        <v>428</v>
      </c>
      <c r="P10" s="105" t="s">
        <v>43</v>
      </c>
      <c r="Q10" s="105" t="s">
        <v>43</v>
      </c>
      <c r="R10" s="2" t="s">
        <v>43</v>
      </c>
      <c r="S10" s="2" t="s">
        <v>43</v>
      </c>
      <c r="T10" s="19" t="s">
        <v>43</v>
      </c>
      <c r="U10" s="19" t="s">
        <v>43</v>
      </c>
      <c r="V10" s="29" t="s">
        <v>511</v>
      </c>
      <c r="W10" s="29" t="s">
        <v>512</v>
      </c>
      <c r="X10" s="67" t="s">
        <v>130</v>
      </c>
      <c r="Y10" s="67" t="s">
        <v>130</v>
      </c>
      <c r="Z10" s="96" t="s">
        <v>43</v>
      </c>
    </row>
    <row r="11" spans="1:26" ht="27.75" customHeight="1">
      <c r="A11" s="224" t="s">
        <v>443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6"/>
    </row>
    <row r="12" spans="1:26" s="9" customFormat="1" ht="127.5">
      <c r="A12" s="52" t="s">
        <v>163</v>
      </c>
      <c r="B12" s="2" t="s">
        <v>67</v>
      </c>
      <c r="C12" s="2" t="s">
        <v>416</v>
      </c>
      <c r="D12" s="2" t="s">
        <v>79</v>
      </c>
      <c r="E12" s="2" t="s">
        <v>140</v>
      </c>
      <c r="F12" s="2" t="s">
        <v>330</v>
      </c>
      <c r="G12" s="2" t="s">
        <v>385</v>
      </c>
      <c r="H12" s="2" t="s">
        <v>43</v>
      </c>
      <c r="I12" s="2">
        <v>2012</v>
      </c>
      <c r="J12" s="2" t="s">
        <v>150</v>
      </c>
      <c r="K12" s="2">
        <v>6</v>
      </c>
      <c r="L12" s="2" t="s">
        <v>43</v>
      </c>
      <c r="M12" s="105" t="s">
        <v>371</v>
      </c>
      <c r="N12" s="2" t="s">
        <v>52</v>
      </c>
      <c r="O12" s="105" t="s">
        <v>427</v>
      </c>
      <c r="P12" s="105" t="s">
        <v>431</v>
      </c>
      <c r="Q12" s="105" t="s">
        <v>432</v>
      </c>
      <c r="R12" s="2" t="s">
        <v>533</v>
      </c>
      <c r="S12" s="44">
        <f>2*500+4*1800+3250+4536+2700+2592+10*240+10*170+2*2869+1620+2101+46922+2700+5000+2000+3*1500+2500</f>
        <v>98459</v>
      </c>
      <c r="T12" s="44">
        <v>258700</v>
      </c>
      <c r="U12" s="113">
        <f>S12+T12</f>
        <v>357159</v>
      </c>
      <c r="V12" s="29" t="s">
        <v>496</v>
      </c>
      <c r="W12" s="29" t="s">
        <v>497</v>
      </c>
      <c r="X12" s="67" t="s">
        <v>130</v>
      </c>
      <c r="Y12" s="67" t="s">
        <v>130</v>
      </c>
      <c r="Z12" s="96" t="s">
        <v>130</v>
      </c>
    </row>
    <row r="13" spans="1:26" s="9" customFormat="1" ht="168" customHeight="1">
      <c r="A13" s="52" t="s">
        <v>164</v>
      </c>
      <c r="B13" s="2" t="s">
        <v>67</v>
      </c>
      <c r="C13" s="2" t="s">
        <v>68</v>
      </c>
      <c r="D13" s="2" t="s">
        <v>69</v>
      </c>
      <c r="E13" s="2" t="s">
        <v>136</v>
      </c>
      <c r="F13" s="2" t="s">
        <v>329</v>
      </c>
      <c r="G13" s="2" t="s">
        <v>385</v>
      </c>
      <c r="H13" s="2" t="s">
        <v>43</v>
      </c>
      <c r="I13" s="2">
        <v>2007</v>
      </c>
      <c r="J13" s="2" t="s">
        <v>149</v>
      </c>
      <c r="K13" s="2">
        <v>6</v>
      </c>
      <c r="L13" s="2" t="s">
        <v>43</v>
      </c>
      <c r="M13" s="105" t="s">
        <v>367</v>
      </c>
      <c r="N13" s="2" t="s">
        <v>52</v>
      </c>
      <c r="O13" s="105" t="s">
        <v>423</v>
      </c>
      <c r="P13" s="105" t="s">
        <v>431</v>
      </c>
      <c r="Q13" s="105" t="s">
        <v>432</v>
      </c>
      <c r="R13" s="2" t="s">
        <v>588</v>
      </c>
      <c r="S13" s="131">
        <f>23647+22363+24610+10272+12840+5350+6100+4*4750+4750+890+8000+1600+14050+3100+2106+500+2000+3000+5000+500+2000+2700+2*1500+2500+2592+6*240+6*170</f>
        <v>184930</v>
      </c>
      <c r="T13" s="44">
        <v>135500</v>
      </c>
      <c r="U13" s="113">
        <f>S13+T13</f>
        <v>320430</v>
      </c>
      <c r="V13" s="40" t="s">
        <v>498</v>
      </c>
      <c r="W13" s="29" t="s">
        <v>499</v>
      </c>
      <c r="X13" s="67" t="s">
        <v>130</v>
      </c>
      <c r="Y13" s="67" t="s">
        <v>130</v>
      </c>
      <c r="Z13" s="96" t="s">
        <v>130</v>
      </c>
    </row>
    <row r="14" spans="1:26" s="9" customFormat="1" ht="102">
      <c r="A14" s="52" t="s">
        <v>165</v>
      </c>
      <c r="B14" s="2" t="s">
        <v>70</v>
      </c>
      <c r="C14" s="2" t="s">
        <v>157</v>
      </c>
      <c r="D14" s="2" t="s">
        <v>71</v>
      </c>
      <c r="E14" s="2" t="s">
        <v>137</v>
      </c>
      <c r="F14" s="2" t="s">
        <v>330</v>
      </c>
      <c r="G14" s="2" t="s">
        <v>386</v>
      </c>
      <c r="H14" s="2" t="s">
        <v>442</v>
      </c>
      <c r="I14" s="2">
        <v>2016</v>
      </c>
      <c r="J14" s="2" t="s">
        <v>153</v>
      </c>
      <c r="K14" s="2">
        <v>9</v>
      </c>
      <c r="L14" s="105" t="s">
        <v>379</v>
      </c>
      <c r="M14" s="105" t="s">
        <v>368</v>
      </c>
      <c r="N14" s="2" t="s">
        <v>52</v>
      </c>
      <c r="O14" s="105" t="s">
        <v>424</v>
      </c>
      <c r="P14" s="105" t="s">
        <v>431</v>
      </c>
      <c r="Q14" s="105" t="s">
        <v>432</v>
      </c>
      <c r="R14" s="2" t="s">
        <v>43</v>
      </c>
      <c r="S14" s="2" t="s">
        <v>43</v>
      </c>
      <c r="T14" s="44">
        <v>94200</v>
      </c>
      <c r="U14" s="113">
        <f>T14</f>
        <v>94200</v>
      </c>
      <c r="V14" s="29" t="s">
        <v>445</v>
      </c>
      <c r="W14" s="29" t="s">
        <v>444</v>
      </c>
      <c r="X14" s="67" t="s">
        <v>130</v>
      </c>
      <c r="Y14" s="67" t="s">
        <v>130</v>
      </c>
      <c r="Z14" s="96" t="s">
        <v>130</v>
      </c>
    </row>
    <row r="15" spans="1:26" s="9" customFormat="1" ht="102">
      <c r="A15" s="52" t="s">
        <v>166</v>
      </c>
      <c r="B15" s="2" t="s">
        <v>72</v>
      </c>
      <c r="C15" s="2" t="s">
        <v>73</v>
      </c>
      <c r="D15" s="2" t="s">
        <v>74</v>
      </c>
      <c r="E15" s="2" t="s">
        <v>138</v>
      </c>
      <c r="F15" s="2" t="s">
        <v>156</v>
      </c>
      <c r="G15" s="2" t="s">
        <v>331</v>
      </c>
      <c r="H15" s="2" t="s">
        <v>43</v>
      </c>
      <c r="I15" s="2">
        <v>2011</v>
      </c>
      <c r="J15" s="2" t="s">
        <v>317</v>
      </c>
      <c r="K15" s="2" t="s">
        <v>331</v>
      </c>
      <c r="L15" s="2" t="s">
        <v>420</v>
      </c>
      <c r="M15" s="2" t="s">
        <v>422</v>
      </c>
      <c r="N15" s="2" t="s">
        <v>52</v>
      </c>
      <c r="O15" s="2" t="s">
        <v>43</v>
      </c>
      <c r="P15" s="2" t="s">
        <v>43</v>
      </c>
      <c r="Q15" s="2" t="s">
        <v>43</v>
      </c>
      <c r="R15" s="2" t="s">
        <v>43</v>
      </c>
      <c r="S15" s="2" t="s">
        <v>43</v>
      </c>
      <c r="T15" s="112" t="s">
        <v>43</v>
      </c>
      <c r="U15" s="44" t="s">
        <v>43</v>
      </c>
      <c r="V15" s="29" t="s">
        <v>500</v>
      </c>
      <c r="W15" s="29" t="s">
        <v>501</v>
      </c>
      <c r="X15" s="67" t="s">
        <v>130</v>
      </c>
      <c r="Y15" s="67" t="s">
        <v>43</v>
      </c>
      <c r="Z15" s="96" t="s">
        <v>43</v>
      </c>
    </row>
    <row r="16" spans="1:26" ht="27.75" customHeight="1">
      <c r="A16" s="224" t="s">
        <v>579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6"/>
    </row>
    <row r="17" spans="1:26" s="9" customFormat="1" ht="102">
      <c r="A17" s="52" t="s">
        <v>167</v>
      </c>
      <c r="B17" s="2" t="s">
        <v>70</v>
      </c>
      <c r="C17" s="2" t="s">
        <v>75</v>
      </c>
      <c r="D17" s="2" t="s">
        <v>76</v>
      </c>
      <c r="E17" s="2" t="s">
        <v>139</v>
      </c>
      <c r="F17" s="2" t="s">
        <v>330</v>
      </c>
      <c r="G17" s="2" t="s">
        <v>480</v>
      </c>
      <c r="H17" s="2" t="s">
        <v>43</v>
      </c>
      <c r="I17" s="2">
        <v>1999</v>
      </c>
      <c r="J17" s="2" t="s">
        <v>148</v>
      </c>
      <c r="K17" s="2">
        <v>9</v>
      </c>
      <c r="L17" s="2" t="s">
        <v>421</v>
      </c>
      <c r="M17" s="105" t="s">
        <v>369</v>
      </c>
      <c r="N17" s="2" t="s">
        <v>52</v>
      </c>
      <c r="O17" s="105" t="s">
        <v>425</v>
      </c>
      <c r="P17" s="105" t="s">
        <v>43</v>
      </c>
      <c r="Q17" s="105" t="s">
        <v>433</v>
      </c>
      <c r="R17" s="2" t="s">
        <v>43</v>
      </c>
      <c r="S17" s="2" t="s">
        <v>43</v>
      </c>
      <c r="T17" s="19" t="s">
        <v>43</v>
      </c>
      <c r="U17" s="19" t="s">
        <v>43</v>
      </c>
      <c r="V17" s="29" t="s">
        <v>509</v>
      </c>
      <c r="W17" s="29" t="s">
        <v>510</v>
      </c>
      <c r="X17" s="67" t="s">
        <v>130</v>
      </c>
      <c r="Y17" s="67" t="s">
        <v>130</v>
      </c>
      <c r="Z17" s="96" t="s">
        <v>43</v>
      </c>
    </row>
    <row r="18" spans="1:26" ht="27" customHeight="1">
      <c r="A18" s="224" t="s">
        <v>337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6"/>
    </row>
    <row r="19" spans="1:26" s="9" customFormat="1" ht="102">
      <c r="A19" s="52" t="s">
        <v>168</v>
      </c>
      <c r="B19" s="2" t="s">
        <v>332</v>
      </c>
      <c r="C19" s="2" t="s">
        <v>333</v>
      </c>
      <c r="D19" s="2" t="s">
        <v>334</v>
      </c>
      <c r="E19" s="2" t="s">
        <v>335</v>
      </c>
      <c r="F19" s="2" t="s">
        <v>330</v>
      </c>
      <c r="G19" s="2" t="s">
        <v>390</v>
      </c>
      <c r="H19" s="2" t="s">
        <v>437</v>
      </c>
      <c r="I19" s="2">
        <v>2018</v>
      </c>
      <c r="J19" s="2" t="s">
        <v>336</v>
      </c>
      <c r="K19" s="2">
        <v>6</v>
      </c>
      <c r="L19" s="2" t="s">
        <v>43</v>
      </c>
      <c r="M19" s="105" t="s">
        <v>374</v>
      </c>
      <c r="N19" s="2" t="s">
        <v>52</v>
      </c>
      <c r="O19" s="105" t="s">
        <v>429</v>
      </c>
      <c r="P19" s="105" t="s">
        <v>431</v>
      </c>
      <c r="Q19" s="105" t="s">
        <v>432</v>
      </c>
      <c r="R19" s="2" t="s">
        <v>640</v>
      </c>
      <c r="S19" s="66">
        <f>10000+3000+12000+5000+2500+2800</f>
        <v>35300</v>
      </c>
      <c r="T19" s="66">
        <v>258100</v>
      </c>
      <c r="U19" s="112">
        <f>T19+S19</f>
        <v>293400</v>
      </c>
      <c r="V19" s="2" t="s">
        <v>438</v>
      </c>
      <c r="W19" s="2" t="s">
        <v>439</v>
      </c>
      <c r="X19" s="67" t="s">
        <v>130</v>
      </c>
      <c r="Y19" s="67" t="s">
        <v>130</v>
      </c>
      <c r="Z19" s="96" t="s">
        <v>130</v>
      </c>
    </row>
    <row r="20" spans="1:26" s="9" customFormat="1" ht="102">
      <c r="A20" s="52" t="s">
        <v>169</v>
      </c>
      <c r="B20" s="2" t="s">
        <v>82</v>
      </c>
      <c r="C20" s="2" t="s">
        <v>83</v>
      </c>
      <c r="D20" s="2" t="s">
        <v>151</v>
      </c>
      <c r="E20" s="2" t="s">
        <v>142</v>
      </c>
      <c r="F20" s="2" t="s">
        <v>330</v>
      </c>
      <c r="G20" s="2" t="s">
        <v>389</v>
      </c>
      <c r="H20" s="2" t="s">
        <v>43</v>
      </c>
      <c r="I20" s="2">
        <v>1980</v>
      </c>
      <c r="J20" s="2" t="s">
        <v>152</v>
      </c>
      <c r="K20" s="2">
        <v>5</v>
      </c>
      <c r="L20" s="2" t="s">
        <v>43</v>
      </c>
      <c r="M20" s="105" t="s">
        <v>373</v>
      </c>
      <c r="N20" s="2" t="s">
        <v>52</v>
      </c>
      <c r="O20" s="105" t="s">
        <v>487</v>
      </c>
      <c r="P20" s="105" t="s">
        <v>43</v>
      </c>
      <c r="Q20" s="105" t="s">
        <v>43</v>
      </c>
      <c r="R20" s="2" t="s">
        <v>43</v>
      </c>
      <c r="S20" s="2" t="s">
        <v>43</v>
      </c>
      <c r="T20" s="112" t="s">
        <v>43</v>
      </c>
      <c r="U20" s="19" t="s">
        <v>43</v>
      </c>
      <c r="V20" s="2" t="s">
        <v>504</v>
      </c>
      <c r="W20" s="2" t="s">
        <v>505</v>
      </c>
      <c r="X20" s="67" t="s">
        <v>130</v>
      </c>
      <c r="Y20" s="67" t="s">
        <v>130</v>
      </c>
      <c r="Z20" s="96" t="s">
        <v>43</v>
      </c>
    </row>
    <row r="21" spans="1:26" ht="27" customHeight="1">
      <c r="A21" s="224" t="s">
        <v>311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6"/>
    </row>
    <row r="22" spans="1:26" ht="102">
      <c r="A22" s="52" t="s">
        <v>207</v>
      </c>
      <c r="B22" s="25" t="s">
        <v>289</v>
      </c>
      <c r="C22" s="2" t="s">
        <v>292</v>
      </c>
      <c r="D22" s="2" t="s">
        <v>293</v>
      </c>
      <c r="E22" s="2" t="s">
        <v>294</v>
      </c>
      <c r="F22" s="25" t="s">
        <v>296</v>
      </c>
      <c r="G22" s="2" t="s">
        <v>392</v>
      </c>
      <c r="H22" s="2" t="s">
        <v>447</v>
      </c>
      <c r="I22" s="25">
        <v>2002</v>
      </c>
      <c r="J22" s="29" t="s">
        <v>316</v>
      </c>
      <c r="K22" s="25">
        <v>5</v>
      </c>
      <c r="L22" s="161" t="s">
        <v>384</v>
      </c>
      <c r="M22" s="161" t="s">
        <v>554</v>
      </c>
      <c r="N22" s="2" t="s">
        <v>52</v>
      </c>
      <c r="O22" s="25" t="s">
        <v>43</v>
      </c>
      <c r="P22" s="19" t="s">
        <v>43</v>
      </c>
      <c r="Q22" s="19" t="s">
        <v>43</v>
      </c>
      <c r="R22" s="2" t="s">
        <v>43</v>
      </c>
      <c r="S22" s="2" t="s">
        <v>43</v>
      </c>
      <c r="T22" s="25" t="s">
        <v>43</v>
      </c>
      <c r="U22" s="25" t="s">
        <v>43</v>
      </c>
      <c r="V22" s="2" t="s">
        <v>576</v>
      </c>
      <c r="W22" s="2" t="s">
        <v>577</v>
      </c>
      <c r="X22" s="67" t="s">
        <v>130</v>
      </c>
      <c r="Y22" s="67" t="s">
        <v>130</v>
      </c>
      <c r="Z22" s="96" t="s">
        <v>43</v>
      </c>
    </row>
    <row r="23" spans="1:26" s="9" customFormat="1" ht="102">
      <c r="A23" s="52" t="s">
        <v>208</v>
      </c>
      <c r="B23" s="2" t="s">
        <v>121</v>
      </c>
      <c r="C23" s="2" t="s">
        <v>290</v>
      </c>
      <c r="D23" s="2" t="s">
        <v>122</v>
      </c>
      <c r="E23" s="2" t="s">
        <v>143</v>
      </c>
      <c r="F23" s="2" t="s">
        <v>154</v>
      </c>
      <c r="G23" s="2" t="s">
        <v>391</v>
      </c>
      <c r="H23" s="2" t="s">
        <v>43</v>
      </c>
      <c r="I23" s="2">
        <v>2006</v>
      </c>
      <c r="J23" s="29" t="s">
        <v>314</v>
      </c>
      <c r="K23" s="2">
        <v>3</v>
      </c>
      <c r="L23" s="105" t="s">
        <v>381</v>
      </c>
      <c r="M23" s="105" t="s">
        <v>375</v>
      </c>
      <c r="N23" s="2" t="s">
        <v>52</v>
      </c>
      <c r="O23" s="19" t="s">
        <v>43</v>
      </c>
      <c r="P23" s="19" t="s">
        <v>43</v>
      </c>
      <c r="Q23" s="19" t="s">
        <v>43</v>
      </c>
      <c r="R23" s="2" t="s">
        <v>43</v>
      </c>
      <c r="S23" s="2" t="s">
        <v>43</v>
      </c>
      <c r="T23" s="19" t="s">
        <v>43</v>
      </c>
      <c r="U23" s="19" t="s">
        <v>43</v>
      </c>
      <c r="V23" s="29" t="s">
        <v>568</v>
      </c>
      <c r="W23" s="29" t="s">
        <v>569</v>
      </c>
      <c r="X23" s="67" t="s">
        <v>130</v>
      </c>
      <c r="Y23" s="67" t="s">
        <v>130</v>
      </c>
      <c r="Z23" s="96" t="s">
        <v>43</v>
      </c>
    </row>
    <row r="24" spans="1:26" s="9" customFormat="1" ht="37.5" customHeight="1">
      <c r="A24" s="52" t="s">
        <v>231</v>
      </c>
      <c r="B24" s="2" t="s">
        <v>123</v>
      </c>
      <c r="C24" s="2" t="s">
        <v>291</v>
      </c>
      <c r="D24" s="2" t="s">
        <v>124</v>
      </c>
      <c r="E24" s="2" t="s">
        <v>144</v>
      </c>
      <c r="F24" s="2" t="s">
        <v>154</v>
      </c>
      <c r="G24" s="2" t="s">
        <v>553</v>
      </c>
      <c r="H24" s="2" t="s">
        <v>446</v>
      </c>
      <c r="I24" s="2">
        <v>2007</v>
      </c>
      <c r="J24" s="29" t="s">
        <v>567</v>
      </c>
      <c r="K24" s="2">
        <v>7</v>
      </c>
      <c r="L24" s="105" t="s">
        <v>382</v>
      </c>
      <c r="M24" s="105" t="s">
        <v>376</v>
      </c>
      <c r="N24" s="2" t="s">
        <v>52</v>
      </c>
      <c r="O24" s="19" t="s">
        <v>43</v>
      </c>
      <c r="P24" s="19" t="s">
        <v>43</v>
      </c>
      <c r="Q24" s="19" t="s">
        <v>43</v>
      </c>
      <c r="R24" s="2" t="s">
        <v>43</v>
      </c>
      <c r="S24" s="2" t="s">
        <v>43</v>
      </c>
      <c r="T24" s="19" t="s">
        <v>43</v>
      </c>
      <c r="U24" s="19" t="s">
        <v>43</v>
      </c>
      <c r="V24" s="29" t="s">
        <v>570</v>
      </c>
      <c r="W24" s="29" t="s">
        <v>571</v>
      </c>
      <c r="X24" s="67" t="s">
        <v>130</v>
      </c>
      <c r="Y24" s="67" t="s">
        <v>130</v>
      </c>
      <c r="Z24" s="96" t="s">
        <v>43</v>
      </c>
    </row>
    <row r="25" spans="1:26" s="9" customFormat="1" ht="102">
      <c r="A25" s="52" t="s">
        <v>232</v>
      </c>
      <c r="B25" s="2" t="s">
        <v>125</v>
      </c>
      <c r="C25" s="2" t="s">
        <v>126</v>
      </c>
      <c r="D25" s="2" t="s">
        <v>127</v>
      </c>
      <c r="E25" s="2" t="s">
        <v>64</v>
      </c>
      <c r="F25" s="2" t="s">
        <v>295</v>
      </c>
      <c r="G25" s="2" t="s">
        <v>43</v>
      </c>
      <c r="H25" s="136" t="s">
        <v>43</v>
      </c>
      <c r="I25" s="2">
        <v>1993</v>
      </c>
      <c r="J25" s="2" t="s">
        <v>43</v>
      </c>
      <c r="K25" s="2">
        <v>1</v>
      </c>
      <c r="L25" s="2" t="s">
        <v>43</v>
      </c>
      <c r="M25" s="105" t="s">
        <v>377</v>
      </c>
      <c r="N25" s="2" t="s">
        <v>52</v>
      </c>
      <c r="O25" s="19" t="s">
        <v>43</v>
      </c>
      <c r="P25" s="19" t="s">
        <v>43</v>
      </c>
      <c r="Q25" s="19" t="s">
        <v>43</v>
      </c>
      <c r="R25" s="2" t="s">
        <v>43</v>
      </c>
      <c r="S25" s="2" t="s">
        <v>43</v>
      </c>
      <c r="T25" s="19" t="s">
        <v>43</v>
      </c>
      <c r="U25" s="19" t="s">
        <v>43</v>
      </c>
      <c r="V25" s="29" t="s">
        <v>572</v>
      </c>
      <c r="W25" s="29" t="s">
        <v>573</v>
      </c>
      <c r="X25" s="67" t="s">
        <v>130</v>
      </c>
      <c r="Y25" s="67" t="s">
        <v>130</v>
      </c>
      <c r="Z25" s="96" t="s">
        <v>43</v>
      </c>
    </row>
    <row r="26" spans="1:26" s="9" customFormat="1" ht="102.75" thickBot="1">
      <c r="A26" s="116" t="s">
        <v>233</v>
      </c>
      <c r="B26" s="97" t="s">
        <v>128</v>
      </c>
      <c r="C26" s="97" t="s">
        <v>129</v>
      </c>
      <c r="D26" s="97">
        <v>5146</v>
      </c>
      <c r="E26" s="97" t="s">
        <v>145</v>
      </c>
      <c r="F26" s="97" t="s">
        <v>155</v>
      </c>
      <c r="G26" s="97" t="s">
        <v>331</v>
      </c>
      <c r="H26" s="97" t="s">
        <v>43</v>
      </c>
      <c r="I26" s="97">
        <v>1973</v>
      </c>
      <c r="J26" s="98" t="s">
        <v>315</v>
      </c>
      <c r="K26" s="97" t="s">
        <v>331</v>
      </c>
      <c r="L26" s="162" t="s">
        <v>383</v>
      </c>
      <c r="M26" s="162" t="s">
        <v>378</v>
      </c>
      <c r="N26" s="97" t="s">
        <v>52</v>
      </c>
      <c r="O26" s="143" t="s">
        <v>43</v>
      </c>
      <c r="P26" s="143" t="s">
        <v>43</v>
      </c>
      <c r="Q26" s="143" t="s">
        <v>43</v>
      </c>
      <c r="R26" s="97" t="s">
        <v>43</v>
      </c>
      <c r="S26" s="97" t="s">
        <v>43</v>
      </c>
      <c r="T26" s="143" t="s">
        <v>43</v>
      </c>
      <c r="U26" s="143" t="s">
        <v>43</v>
      </c>
      <c r="V26" s="97" t="s">
        <v>574</v>
      </c>
      <c r="W26" s="98" t="s">
        <v>575</v>
      </c>
      <c r="X26" s="111" t="s">
        <v>130</v>
      </c>
      <c r="Y26" s="111" t="s">
        <v>43</v>
      </c>
      <c r="Z26" s="99" t="s">
        <v>43</v>
      </c>
    </row>
  </sheetData>
  <sheetProtection/>
  <mergeCells count="29">
    <mergeCell ref="A16:Z16"/>
    <mergeCell ref="A9:Z9"/>
    <mergeCell ref="A21:Z21"/>
    <mergeCell ref="I3:I5"/>
    <mergeCell ref="J3:J5"/>
    <mergeCell ref="A3:A5"/>
    <mergeCell ref="B3:B5"/>
    <mergeCell ref="X3:Z4"/>
    <mergeCell ref="A18:Z18"/>
    <mergeCell ref="K3:K5"/>
    <mergeCell ref="A1:Z1"/>
    <mergeCell ref="E3:E5"/>
    <mergeCell ref="L3:L5"/>
    <mergeCell ref="R3:S4"/>
    <mergeCell ref="T3:T5"/>
    <mergeCell ref="M3:M5"/>
    <mergeCell ref="D3:D5"/>
    <mergeCell ref="N3:N5"/>
    <mergeCell ref="O3:O5"/>
    <mergeCell ref="U3:U5"/>
    <mergeCell ref="H3:H5"/>
    <mergeCell ref="A11:Z11"/>
    <mergeCell ref="G3:G5"/>
    <mergeCell ref="C3:C5"/>
    <mergeCell ref="V3:W4"/>
    <mergeCell ref="F3:F5"/>
    <mergeCell ref="A6:Z6"/>
    <mergeCell ref="P3:P5"/>
    <mergeCell ref="Q3:Q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4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80" zoomScaleSheetLayoutView="80" zoomScalePageLayoutView="0" workbookViewId="0" topLeftCell="A1">
      <selection activeCell="B14" sqref="B14"/>
    </sheetView>
  </sheetViews>
  <sheetFormatPr defaultColWidth="9.140625" defaultRowHeight="12.75"/>
  <cols>
    <col min="1" max="1" width="4.140625" style="33" customWidth="1"/>
    <col min="2" max="2" width="68.7109375" style="0" customWidth="1"/>
    <col min="3" max="3" width="38.140625" style="0" customWidth="1"/>
  </cols>
  <sheetData>
    <row r="1" spans="1:3" ht="27" customHeight="1">
      <c r="A1" s="278" t="s">
        <v>520</v>
      </c>
      <c r="B1" s="278"/>
      <c r="C1" s="278"/>
    </row>
    <row r="2" spans="1:3" ht="13.5" thickBot="1">
      <c r="A2" s="10"/>
      <c r="B2" s="15"/>
      <c r="C2" s="8"/>
    </row>
    <row r="3" spans="1:3" ht="30.75" customHeight="1">
      <c r="A3" s="75" t="s">
        <v>12</v>
      </c>
      <c r="B3" s="76" t="s">
        <v>23</v>
      </c>
      <c r="C3" s="184" t="s">
        <v>363</v>
      </c>
    </row>
    <row r="4" spans="1:3" ht="12.75">
      <c r="A4" s="275" t="s">
        <v>49</v>
      </c>
      <c r="B4" s="276"/>
      <c r="C4" s="277"/>
    </row>
    <row r="5" spans="1:3" ht="38.25">
      <c r="A5" s="80" t="s">
        <v>160</v>
      </c>
      <c r="B5" s="103" t="s">
        <v>488</v>
      </c>
      <c r="C5" s="74" t="s">
        <v>43</v>
      </c>
    </row>
    <row r="6" spans="1:3" ht="12.75">
      <c r="A6" s="275" t="s">
        <v>240</v>
      </c>
      <c r="B6" s="276"/>
      <c r="C6" s="277"/>
    </row>
    <row r="7" spans="1:3" ht="12.75">
      <c r="A7" s="80" t="s">
        <v>160</v>
      </c>
      <c r="B7" s="59" t="s">
        <v>489</v>
      </c>
      <c r="C7" s="102" t="s">
        <v>43</v>
      </c>
    </row>
    <row r="8" spans="1:3" ht="12.75">
      <c r="A8" s="275" t="s">
        <v>637</v>
      </c>
      <c r="B8" s="276"/>
      <c r="C8" s="277"/>
    </row>
    <row r="9" spans="1:3" ht="38.25">
      <c r="A9" s="80" t="s">
        <v>160</v>
      </c>
      <c r="B9" s="59" t="s">
        <v>494</v>
      </c>
      <c r="C9" s="195" t="s">
        <v>475</v>
      </c>
    </row>
    <row r="10" spans="1:3" ht="12.75">
      <c r="A10" s="275" t="s">
        <v>631</v>
      </c>
      <c r="B10" s="276"/>
      <c r="C10" s="277"/>
    </row>
    <row r="11" spans="1:3" ht="12.75">
      <c r="A11" s="80" t="s">
        <v>160</v>
      </c>
      <c r="B11" s="59" t="s">
        <v>492</v>
      </c>
      <c r="C11" s="102" t="s">
        <v>86</v>
      </c>
    </row>
    <row r="12" spans="1:3" ht="12.75">
      <c r="A12" s="80" t="s">
        <v>161</v>
      </c>
      <c r="B12" s="59" t="s">
        <v>493</v>
      </c>
      <c r="C12" s="102" t="s">
        <v>86</v>
      </c>
    </row>
    <row r="13" spans="1:3" ht="12.75">
      <c r="A13" s="275" t="s">
        <v>632</v>
      </c>
      <c r="B13" s="276"/>
      <c r="C13" s="277"/>
    </row>
    <row r="14" spans="1:3" ht="12.75">
      <c r="A14" s="80" t="s">
        <v>160</v>
      </c>
      <c r="B14" s="59" t="s">
        <v>490</v>
      </c>
      <c r="C14" s="102" t="s">
        <v>86</v>
      </c>
    </row>
    <row r="15" spans="1:3" ht="13.5" thickBot="1">
      <c r="A15" s="83" t="s">
        <v>161</v>
      </c>
      <c r="B15" s="196" t="s">
        <v>491</v>
      </c>
      <c r="C15" s="197" t="s">
        <v>86</v>
      </c>
    </row>
  </sheetData>
  <sheetProtection/>
  <mergeCells count="6">
    <mergeCell ref="A10:C10"/>
    <mergeCell ref="A6:C6"/>
    <mergeCell ref="A13:C13"/>
    <mergeCell ref="A8:C8"/>
    <mergeCell ref="A1:C1"/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="80" zoomScaleNormal="80" zoomScaleSheetLayoutView="80" workbookViewId="0" topLeftCell="A1">
      <selection activeCell="C6" sqref="C6"/>
    </sheetView>
  </sheetViews>
  <sheetFormatPr defaultColWidth="9.140625" defaultRowHeight="12.75"/>
  <cols>
    <col min="1" max="1" width="4.28125" style="165" bestFit="1" customWidth="1"/>
    <col min="2" max="2" width="30.00390625" style="166" bestFit="1" customWidth="1"/>
    <col min="3" max="3" width="68.28125" style="165" customWidth="1"/>
    <col min="4" max="4" width="20.421875" style="165" customWidth="1"/>
    <col min="5" max="5" width="22.28125" style="165" customWidth="1"/>
    <col min="6" max="16384" width="9.140625" style="165" customWidth="1"/>
  </cols>
  <sheetData>
    <row r="1" spans="1:5" ht="12.75">
      <c r="A1" s="279" t="s">
        <v>600</v>
      </c>
      <c r="B1" s="279"/>
      <c r="C1" s="279"/>
      <c r="D1" s="279"/>
      <c r="E1" s="279"/>
    </row>
    <row r="2" ht="13.5" thickBot="1"/>
    <row r="3" spans="1:5" ht="25.5">
      <c r="A3" s="167" t="s">
        <v>12</v>
      </c>
      <c r="B3" s="168" t="s">
        <v>591</v>
      </c>
      <c r="C3" s="168" t="s">
        <v>592</v>
      </c>
      <c r="D3" s="168" t="s">
        <v>593</v>
      </c>
      <c r="E3" s="169" t="s">
        <v>594</v>
      </c>
    </row>
    <row r="4" spans="1:5" ht="12.75">
      <c r="A4" s="280" t="s">
        <v>597</v>
      </c>
      <c r="B4" s="281"/>
      <c r="C4" s="281"/>
      <c r="D4" s="281"/>
      <c r="E4" s="282"/>
    </row>
    <row r="5" spans="1:5" ht="12.75">
      <c r="A5" s="170" t="s">
        <v>160</v>
      </c>
      <c r="B5" s="171" t="s">
        <v>38</v>
      </c>
      <c r="C5" s="171" t="s">
        <v>610</v>
      </c>
      <c r="D5" s="172">
        <v>1636</v>
      </c>
      <c r="E5" s="173">
        <v>0</v>
      </c>
    </row>
    <row r="6" spans="1:5" ht="12.75">
      <c r="A6" s="170" t="s">
        <v>161</v>
      </c>
      <c r="B6" s="171" t="s">
        <v>595</v>
      </c>
      <c r="C6" s="171" t="s">
        <v>639</v>
      </c>
      <c r="D6" s="172">
        <v>2670.09</v>
      </c>
      <c r="E6" s="173">
        <v>0</v>
      </c>
    </row>
    <row r="7" spans="1:5" ht="12.75">
      <c r="A7" s="170" t="s">
        <v>162</v>
      </c>
      <c r="B7" s="171" t="s">
        <v>603</v>
      </c>
      <c r="C7" s="175" t="s">
        <v>605</v>
      </c>
      <c r="D7" s="172">
        <v>590</v>
      </c>
      <c r="E7" s="173">
        <v>0</v>
      </c>
    </row>
    <row r="8" spans="1:5" ht="12.75">
      <c r="A8" s="280" t="s">
        <v>598</v>
      </c>
      <c r="B8" s="281"/>
      <c r="C8" s="281"/>
      <c r="D8" s="281"/>
      <c r="E8" s="282"/>
    </row>
    <row r="9" spans="1:5" ht="12.75">
      <c r="A9" s="174" t="s">
        <v>160</v>
      </c>
      <c r="B9" s="171" t="s">
        <v>38</v>
      </c>
      <c r="C9" s="175" t="s">
        <v>606</v>
      </c>
      <c r="D9" s="176">
        <v>2188.27</v>
      </c>
      <c r="E9" s="173">
        <v>0</v>
      </c>
    </row>
    <row r="10" spans="1:5" ht="12.75">
      <c r="A10" s="174" t="s">
        <v>161</v>
      </c>
      <c r="B10" s="171" t="s">
        <v>38</v>
      </c>
      <c r="C10" s="175" t="s">
        <v>607</v>
      </c>
      <c r="D10" s="176">
        <v>1975.4</v>
      </c>
      <c r="E10" s="173">
        <v>0</v>
      </c>
    </row>
    <row r="11" spans="1:5" ht="12.75">
      <c r="A11" s="174" t="s">
        <v>162</v>
      </c>
      <c r="B11" s="171" t="s">
        <v>38</v>
      </c>
      <c r="C11" s="175" t="s">
        <v>608</v>
      </c>
      <c r="D11" s="176">
        <v>390</v>
      </c>
      <c r="E11" s="173">
        <v>0</v>
      </c>
    </row>
    <row r="12" spans="1:5" ht="12.75">
      <c r="A12" s="174" t="s">
        <v>163</v>
      </c>
      <c r="B12" s="171" t="s">
        <v>601</v>
      </c>
      <c r="C12" s="175" t="s">
        <v>609</v>
      </c>
      <c r="D12" s="176">
        <v>599.99</v>
      </c>
      <c r="E12" s="173">
        <v>0</v>
      </c>
    </row>
    <row r="13" spans="1:5" ht="12.75">
      <c r="A13" s="174" t="s">
        <v>164</v>
      </c>
      <c r="B13" s="171" t="s">
        <v>595</v>
      </c>
      <c r="C13" s="175" t="s">
        <v>602</v>
      </c>
      <c r="D13" s="176">
        <v>7635.06</v>
      </c>
      <c r="E13" s="173">
        <v>0</v>
      </c>
    </row>
    <row r="14" spans="1:5" ht="12.75">
      <c r="A14" s="280" t="s">
        <v>599</v>
      </c>
      <c r="B14" s="281"/>
      <c r="C14" s="281"/>
      <c r="D14" s="281"/>
      <c r="E14" s="282"/>
    </row>
    <row r="15" spans="1:5" ht="12.75">
      <c r="A15" s="174" t="s">
        <v>160</v>
      </c>
      <c r="B15" s="171" t="s">
        <v>38</v>
      </c>
      <c r="C15" s="175" t="s">
        <v>606</v>
      </c>
      <c r="D15" s="176">
        <v>3676.14</v>
      </c>
      <c r="E15" s="173">
        <v>0</v>
      </c>
    </row>
    <row r="16" spans="1:5" ht="12.75">
      <c r="A16" s="174" t="s">
        <v>161</v>
      </c>
      <c r="B16" s="171" t="s">
        <v>601</v>
      </c>
      <c r="C16" s="175" t="s">
        <v>43</v>
      </c>
      <c r="D16" s="176">
        <v>71.96</v>
      </c>
      <c r="E16" s="173">
        <v>0</v>
      </c>
    </row>
    <row r="17" spans="1:5" ht="12.75">
      <c r="A17" s="174" t="s">
        <v>162</v>
      </c>
      <c r="B17" s="171" t="s">
        <v>595</v>
      </c>
      <c r="C17" s="175" t="s">
        <v>604</v>
      </c>
      <c r="D17" s="176">
        <v>500</v>
      </c>
      <c r="E17" s="173">
        <v>0</v>
      </c>
    </row>
    <row r="18" spans="1:5" ht="12.75">
      <c r="A18" s="174" t="s">
        <v>163</v>
      </c>
      <c r="B18" s="171" t="s">
        <v>595</v>
      </c>
      <c r="C18" s="175" t="s">
        <v>611</v>
      </c>
      <c r="D18" s="176">
        <v>2769.5</v>
      </c>
      <c r="E18" s="173">
        <v>0</v>
      </c>
    </row>
    <row r="19" spans="1:5" ht="12.75">
      <c r="A19" s="174" t="s">
        <v>164</v>
      </c>
      <c r="B19" s="171" t="s">
        <v>603</v>
      </c>
      <c r="C19" s="175" t="s">
        <v>605</v>
      </c>
      <c r="D19" s="176">
        <v>1204.42</v>
      </c>
      <c r="E19" s="173">
        <v>0</v>
      </c>
    </row>
    <row r="20" spans="1:5" ht="13.5" thickBot="1">
      <c r="A20" s="198" t="s">
        <v>165</v>
      </c>
      <c r="B20" s="199" t="s">
        <v>603</v>
      </c>
      <c r="C20" s="200" t="s">
        <v>605</v>
      </c>
      <c r="D20" s="201">
        <v>802.94</v>
      </c>
      <c r="E20" s="202">
        <v>0</v>
      </c>
    </row>
    <row r="22" spans="1:5" ht="12.75">
      <c r="A22" s="283" t="s">
        <v>596</v>
      </c>
      <c r="B22" s="283"/>
      <c r="C22" s="283"/>
      <c r="D22" s="283"/>
      <c r="E22" s="283"/>
    </row>
  </sheetData>
  <sheetProtection/>
  <mergeCells count="5">
    <mergeCell ref="A1:E1"/>
    <mergeCell ref="A4:E4"/>
    <mergeCell ref="A8:E8"/>
    <mergeCell ref="A14:E14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artur.gazdulski</cp:lastModifiedBy>
  <cp:lastPrinted>2017-04-06T08:13:15Z</cp:lastPrinted>
  <dcterms:created xsi:type="dcterms:W3CDTF">2004-04-21T13:58:08Z</dcterms:created>
  <dcterms:modified xsi:type="dcterms:W3CDTF">2020-06-18T06:46:35Z</dcterms:modified>
  <cp:category/>
  <cp:version/>
  <cp:contentType/>
  <cp:contentStatus/>
</cp:coreProperties>
</file>